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.shortcut-targets-by-id\0By_KwsUiMg_gS0ZsTXVkQ01PNjA\TheBuro\2020 BST Bytovy soubor Terchovska\04_DSP\17_work\JV 25-03-10 Vycisteni VV\250122_rozpočet (29.2.2024) - odstraneni KR\SO 510\"/>
    </mc:Choice>
  </mc:AlternateContent>
  <xr:revisionPtr revIDLastSave="0" documentId="13_ncr:1_{0C353D81-A7C4-4614-B265-5C6C35401914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ácia stavby" sheetId="1" state="veryHidden" r:id="rId1"/>
    <sheet name="SO510 - Oporné múry - Neb..." sheetId="2" r:id="rId2"/>
  </sheets>
  <definedNames>
    <definedName name="_xlnm._FilterDatabase" localSheetId="1" hidden="1">'SO510 - Oporné múry - Neb...'!$C$124:$K$142</definedName>
    <definedName name="_xlnm.Print_Titles" localSheetId="0">'Rekapitulácia stavby'!$92:$92</definedName>
    <definedName name="_xlnm.Print_Titles" localSheetId="1">'SO510 - Oporné múry - Neb...'!$124:$124</definedName>
    <definedName name="_xlnm.Print_Area" localSheetId="0">'Rekapitulácia stavby'!$D$4:$AO$76,'Rekapitulácia stavby'!$C$82:$AQ$96</definedName>
    <definedName name="_xlnm.Print_Area" localSheetId="1">'SO510 - Oporné múry - Neb...'!$C$4:$J$76,'SO510 - Oporné múry - Neb...'!$C$82:$J$106,'SO510 - Oporné múry - Neb...'!$C$112:$J$142</definedName>
  </definedNames>
  <calcPr calcId="191029"/>
</workbook>
</file>

<file path=xl/calcChain.xml><?xml version="1.0" encoding="utf-8"?>
<calcChain xmlns="http://schemas.openxmlformats.org/spreadsheetml/2006/main">
  <c r="J140" i="2" l="1"/>
  <c r="J39" i="2"/>
  <c r="J38" i="2"/>
  <c r="AY95" i="1"/>
  <c r="J37" i="2"/>
  <c r="AX95" i="1" s="1"/>
  <c r="BI142" i="2"/>
  <c r="BH142" i="2"/>
  <c r="BG142" i="2"/>
  <c r="BE142" i="2"/>
  <c r="T142" i="2"/>
  <c r="T141" i="2"/>
  <c r="R142" i="2"/>
  <c r="R141" i="2" s="1"/>
  <c r="P142" i="2"/>
  <c r="P141" i="2"/>
  <c r="J10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F119" i="2"/>
  <c r="E117" i="2"/>
  <c r="J31" i="2"/>
  <c r="F89" i="2"/>
  <c r="E87" i="2"/>
  <c r="J24" i="2"/>
  <c r="E24" i="2"/>
  <c r="J122" i="2" s="1"/>
  <c r="J23" i="2"/>
  <c r="J21" i="2"/>
  <c r="E21" i="2"/>
  <c r="J121" i="2" s="1"/>
  <c r="J20" i="2"/>
  <c r="J18" i="2"/>
  <c r="E18" i="2"/>
  <c r="F122" i="2" s="1"/>
  <c r="J17" i="2"/>
  <c r="J15" i="2"/>
  <c r="E15" i="2"/>
  <c r="F121" i="2" s="1"/>
  <c r="J14" i="2"/>
  <c r="J119" i="2"/>
  <c r="E7" i="2"/>
  <c r="E115" i="2" s="1"/>
  <c r="L90" i="1"/>
  <c r="AM90" i="1"/>
  <c r="AM89" i="1"/>
  <c r="L89" i="1"/>
  <c r="AM87" i="1"/>
  <c r="L87" i="1"/>
  <c r="L85" i="1"/>
  <c r="L84" i="1"/>
  <c r="J139" i="2"/>
  <c r="J130" i="2"/>
  <c r="BK137" i="2"/>
  <c r="J132" i="2"/>
  <c r="J129" i="2"/>
  <c r="BK132" i="2"/>
  <c r="BK139" i="2"/>
  <c r="BK142" i="2"/>
  <c r="BK128" i="2"/>
  <c r="BK138" i="2"/>
  <c r="BK131" i="2"/>
  <c r="J137" i="2"/>
  <c r="J128" i="2"/>
  <c r="J131" i="2"/>
  <c r="J134" i="2"/>
  <c r="J142" i="2"/>
  <c r="J135" i="2"/>
  <c r="J138" i="2"/>
  <c r="J136" i="2"/>
  <c r="BK135" i="2"/>
  <c r="BK136" i="2"/>
  <c r="BK130" i="2"/>
  <c r="BK134" i="2"/>
  <c r="AS94" i="1"/>
  <c r="BK129" i="2"/>
  <c r="BK127" i="2" l="1"/>
  <c r="J127" i="2" s="1"/>
  <c r="J98" i="2" s="1"/>
  <c r="R127" i="2"/>
  <c r="BK133" i="2"/>
  <c r="J133" i="2"/>
  <c r="J99" i="2" s="1"/>
  <c r="R133" i="2"/>
  <c r="P127" i="2"/>
  <c r="T127" i="2"/>
  <c r="P133" i="2"/>
  <c r="T133" i="2"/>
  <c r="BK141" i="2"/>
  <c r="J141" i="2"/>
  <c r="J101" i="2"/>
  <c r="F91" i="2"/>
  <c r="F92" i="2"/>
  <c r="BF132" i="2"/>
  <c r="BF137" i="2"/>
  <c r="BF138" i="2"/>
  <c r="E85" i="2"/>
  <c r="J89" i="2"/>
  <c r="J91" i="2"/>
  <c r="J92" i="2"/>
  <c r="BF128" i="2"/>
  <c r="BF131" i="2"/>
  <c r="BF134" i="2"/>
  <c r="BF135" i="2"/>
  <c r="BF142" i="2"/>
  <c r="BF129" i="2"/>
  <c r="BF130" i="2"/>
  <c r="BF136" i="2"/>
  <c r="BF139" i="2"/>
  <c r="J35" i="2"/>
  <c r="AV95" i="1" s="1"/>
  <c r="F37" i="2"/>
  <c r="BB95" i="1" s="1"/>
  <c r="BB94" i="1" s="1"/>
  <c r="W31" i="1" s="1"/>
  <c r="F35" i="2"/>
  <c r="AZ95" i="1" s="1"/>
  <c r="AZ94" i="1" s="1"/>
  <c r="W29" i="1" s="1"/>
  <c r="F39" i="2"/>
  <c r="BD95" i="1" s="1"/>
  <c r="BD94" i="1" s="1"/>
  <c r="W33" i="1" s="1"/>
  <c r="F38" i="2"/>
  <c r="BC95" i="1" s="1"/>
  <c r="BC94" i="1" s="1"/>
  <c r="W32" i="1" s="1"/>
  <c r="T126" i="2" l="1"/>
  <c r="T125" i="2"/>
  <c r="P126" i="2"/>
  <c r="P125" i="2"/>
  <c r="AU95" i="1" s="1"/>
  <c r="AU94" i="1" s="1"/>
  <c r="R126" i="2"/>
  <c r="R125" i="2"/>
  <c r="BK126" i="2"/>
  <c r="J126" i="2" s="1"/>
  <c r="J97" i="2" s="1"/>
  <c r="AY94" i="1"/>
  <c r="AX94" i="1"/>
  <c r="J36" i="2"/>
  <c r="AW95" i="1" s="1"/>
  <c r="AT95" i="1" s="1"/>
  <c r="AV94" i="1"/>
  <c r="AK29" i="1" s="1"/>
  <c r="F36" i="2"/>
  <c r="BA95" i="1" s="1"/>
  <c r="BA94" i="1" s="1"/>
  <c r="W30" i="1" s="1"/>
  <c r="BK125" i="2" l="1"/>
  <c r="J125" i="2"/>
  <c r="J96" i="2"/>
  <c r="J30" i="2"/>
  <c r="J32" i="2" s="1"/>
  <c r="AG95" i="1" s="1"/>
  <c r="AG94" i="1" s="1"/>
  <c r="AK26" i="1" s="1"/>
  <c r="AW94" i="1"/>
  <c r="AK30" i="1" s="1"/>
  <c r="AK35" i="1" l="1"/>
  <c r="AN95" i="1"/>
  <c r="J41" i="2"/>
  <c r="J106" i="2"/>
  <c r="AT94" i="1"/>
  <c r="AN94" i="1" l="1"/>
</calcChain>
</file>

<file path=xl/sharedStrings.xml><?xml version="1.0" encoding="utf-8"?>
<sst xmlns="http://schemas.openxmlformats.org/spreadsheetml/2006/main" count="451" uniqueCount="173">
  <si>
    <t>Export Komplet</t>
  </si>
  <si>
    <t/>
  </si>
  <si>
    <t>2.0</t>
  </si>
  <si>
    <t>False</t>
  </si>
  <si>
    <t>{6b680afc-8c19-43b7-bae2-b9c332c9ca9a}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</si>
  <si>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</si>
  <si>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</si>
  <si>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</si>
  <si>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</si>
  <si>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</si>
  <si>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</si>
  <si>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</si>
  <si>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230425</t>
  </si>
  <si>
    <t>Stavba:</t>
  </si>
  <si>
    <t>Bytový dom Terchovská - DSP</t>
  </si>
  <si>
    <t>JKSO:</t>
  </si>
  <si>
    <t>KS:</t>
  </si>
  <si>
    <t>Miesto:</t>
  </si>
  <si>
    <t xml:space="preserve">Okres Bratislava II., Obec: BA-m.č. Ružinov, k.ú. </t>
  </si>
  <si>
    <t>Dátum:</t>
  </si>
  <si>
    <t>9. 6. 2023</t>
  </si>
  <si>
    <t>Objednávateľ:</t>
  </si>
  <si>
    <t>IČO:</t>
  </si>
  <si>
    <t>Hlavné mesto Slovenskej republiky, Bratislava</t>
  </si>
  <si>
    <t>IČ DPH:</t>
  </si>
  <si>
    <t>Zhotoviteľ:</t>
  </si>
  <si>
    <t xml:space="preserve"> </t>
  </si>
  <si>
    <t>Projektant:</t>
  </si>
  <si>
    <t xml:space="preserve"> TheBuro s.r.o. ,Obermeyer Helika s.r.o.</t>
  </si>
  <si>
    <t>True</t>
  </si>
  <si>
    <t>Spracovateľ:</t>
  </si>
  <si>
    <t>Rosoft s.r.o.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</si>
  <si>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</si>
  <si>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</si>
  <si>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</si>
  <si>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</si>
  <si>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</si>
  <si>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</si>
  <si>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</si>
  <si>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</si>
  <si>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</si>
  <si>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</si>
  <si>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</si>
  <si>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</si>
  <si>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</si>
  <si>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</si>
  <si>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</si>
  <si>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</si>
  <si>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</si>
  <si>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</si>
  <si>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</si>
  <si>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</si>
  <si>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</si>
  <si>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</si>
  <si>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</si>
  <si>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</si>
  <si>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</si>
  <si>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</si>
  <si>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</si>
  <si>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</si>
  <si>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</si>
  <si>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</si>
  <si>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</si>
  <si>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</si>
  <si>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</si>
  <si>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</si>
  <si>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</si>
  <si>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</si>
  <si>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</si>
  <si>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</si>
  <si>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</si>
  <si>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</si>
  <si>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</si>
  <si>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</si>
  <si>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</si>
  <si>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</si>
  <si>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</si>
  <si>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</si>
  <si>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SO510</t>
  </si>
  <si>
    <t>Oporné múry - Nebytové</t>
  </si>
  <si>
    <t>STA</t>
  </si>
  <si>
    <t>1</t>
  </si>
  <si>
    <t>{34445c0c-454b-43ed-a5f5-b3ea471d20ea}</t>
  </si>
  <si>
    <t>KRYCÍ LIST ROZPOČTU</t>
  </si>
  <si>
    <t>Objekt:</t>
  </si>
  <si>
    <t>SO510 - Oporné múry - Nebytové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</si>
  <si>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</si>
  <si>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</si>
  <si>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</si>
  <si>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</si>
  <si>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</si>
  <si>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</si>
  <si>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</si>
  <si>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</si>
  <si>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</si>
  <si>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</si>
  <si>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</si>
  <si>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99 - Presun hmôt HSV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</si>
  <si>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</si>
  <si>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</si>
  <si>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</si>
  <si>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</si>
  <si>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</si>
  <si>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</si>
  <si>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</si>
  <si>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</si>
  <si>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</si>
  <si>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</si>
  <si>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</si>
  <si>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</si>
  <si>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</si>
  <si>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</si>
  <si>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</si>
  <si>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</si>
  <si>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</si>
  <si>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</si>
  <si>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</si>
  <si>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132201101.S</t>
  </si>
  <si>
    <t>Výkop ryhy do šírky 600 mm v horn.3 do 100 m3</t>
  </si>
  <si>
    <t>m3</t>
  </si>
  <si>
    <t>4</t>
  </si>
  <si>
    <t>2</t>
  </si>
  <si>
    <t>1288220457</t>
  </si>
  <si>
    <t>132201109.S</t>
  </si>
  <si>
    <t>Príplatok k cene za lepivosť pri hĺbení rýh šírky do 600 mm zapažených i nezapažených s urovnaním dna v hornine 3</t>
  </si>
  <si>
    <t>-468953192</t>
  </si>
  <si>
    <t>3</t>
  </si>
  <si>
    <t>162501102.S</t>
  </si>
  <si>
    <t>Vodorovné premiestnenie výkopku po spevnenej ceste z horniny tr.1-4, do 100 m3 na vzdialenosť do 3000 m</t>
  </si>
  <si>
    <t>-2012905074</t>
  </si>
  <si>
    <t>162501105.S</t>
  </si>
  <si>
    <t>Vodorovné premiestnenie výkopku po spevnenej ceste z horniny tr.1-4, do 100 m3, príplatok k cene za každých ďalšich a začatých 1000 m</t>
  </si>
  <si>
    <t>-2019799196</t>
  </si>
  <si>
    <t>5</t>
  </si>
  <si>
    <t>171209002.S</t>
  </si>
  <si>
    <t>Poplatok za skládku - zemina a kamenivo (17 05) ostatné</t>
  </si>
  <si>
    <t>t</t>
  </si>
  <si>
    <t>-902321999</t>
  </si>
  <si>
    <t>Zakladanie</t>
  </si>
  <si>
    <t>6</t>
  </si>
  <si>
    <t>271571111.S</t>
  </si>
  <si>
    <t>Vankúše zhutnené pod základy zo štrkopiesku</t>
  </si>
  <si>
    <t>-629297404</t>
  </si>
  <si>
    <t>7</t>
  </si>
  <si>
    <t>279321411.S</t>
  </si>
  <si>
    <t>Betón základových múrov, železový (bez výstuže), tr. C 25/30-XC3, XD1, XF2</t>
  </si>
  <si>
    <t>-279284857</t>
  </si>
  <si>
    <t>8</t>
  </si>
  <si>
    <t>279351105.S</t>
  </si>
  <si>
    <t>Debnenie základových múrov obojstranné zhotovenie-dielce</t>
  </si>
  <si>
    <t>m2</t>
  </si>
  <si>
    <t>660910996</t>
  </si>
  <si>
    <t>9</t>
  </si>
  <si>
    <t>279351106.S</t>
  </si>
  <si>
    <t>Debnenie základových múrov obojstranné odstránenie-dielce</t>
  </si>
  <si>
    <t>1088763295</t>
  </si>
  <si>
    <t>10</t>
  </si>
  <si>
    <t>279361821.S</t>
  </si>
  <si>
    <t>Výstuž základových múrov nosných z ocele B500 (10505)</t>
  </si>
  <si>
    <t>502841077</t>
  </si>
  <si>
    <t>11</t>
  </si>
  <si>
    <t>311321823.S</t>
  </si>
  <si>
    <t>Príplatok za pohľadový betón nadzákladových múrov triedy SB 3</t>
  </si>
  <si>
    <t>31622487</t>
  </si>
  <si>
    <t>Zvislé a kompletné konštrukcie</t>
  </si>
  <si>
    <t>99</t>
  </si>
  <si>
    <t>Presun hmôt HSV</t>
  </si>
  <si>
    <t>12</t>
  </si>
  <si>
    <t>998012021.S</t>
  </si>
  <si>
    <t>Presun hmôt pre budovy (801, 803, 812), zvislá konštr. monolit. betónová výšky do 6 m</t>
  </si>
  <si>
    <t>-480287629</t>
  </si>
  <si>
    <t>Tvar upravený - je potrebné prepočítať</t>
  </si>
  <si>
    <t>Dle specifikací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</si>
</sst>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4" borderId="0" xfId="0" applyFont="1" applyFill="1" applyAlignment="1">
      <alignment horizontal="left" vertical="center"/>
    </xf>
    <xf numFmtId="4" fontId="20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5" borderId="3" xfId="0" applyFill="1" applyBorder="1" applyAlignment="1">
      <alignment vertical="center"/>
    </xf>
    <xf numFmtId="0" fontId="0" fillId="5" borderId="3" xfId="0" applyFill="1" applyBorder="1" applyAlignment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64" t="s">
        <v>5</v>
      </c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 x14ac:dyDescent="0.2">
      <c r="B5" s="16"/>
      <c r="D5" s="19" t="s">
        <v>11</v>
      </c>
      <c r="K5" s="149" t="s">
        <v>12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R5" s="16"/>
      <c r="BS5" s="13" t="s">
        <v>6</v>
      </c>
    </row>
    <row r="6" spans="1:74" ht="36.950000000000003" customHeight="1" x14ac:dyDescent="0.2">
      <c r="B6" s="16"/>
      <c r="D6" s="21" t="s">
        <v>13</v>
      </c>
      <c r="K6" s="151" t="s">
        <v>14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6"/>
      <c r="BS6" s="13" t="s">
        <v>6</v>
      </c>
    </row>
    <row r="7" spans="1:74" ht="12" customHeight="1" x14ac:dyDescent="0.2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23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25</v>
      </c>
      <c r="AK13" s="22" t="s">
        <v>22</v>
      </c>
      <c r="AN13" s="20" t="s">
        <v>1</v>
      </c>
      <c r="AR13" s="16"/>
      <c r="BS13" s="13" t="s">
        <v>6</v>
      </c>
    </row>
    <row r="14" spans="1:74" ht="12.75" x14ac:dyDescent="0.2">
      <c r="B14" s="16"/>
      <c r="E14" s="20" t="s">
        <v>26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27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 x14ac:dyDescent="0.2">
      <c r="B17" s="16"/>
      <c r="E17" s="20" t="s">
        <v>28</v>
      </c>
      <c r="AK17" s="22" t="s">
        <v>24</v>
      </c>
      <c r="AN17" s="20" t="s">
        <v>1</v>
      </c>
      <c r="AR17" s="16"/>
      <c r="BS17" s="13" t="s">
        <v>29</v>
      </c>
    </row>
    <row r="18" spans="2:71" ht="6.95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30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0" t="s">
        <v>31</v>
      </c>
      <c r="AK20" s="22" t="s">
        <v>24</v>
      </c>
      <c r="AN20" s="20" t="s">
        <v>1</v>
      </c>
      <c r="AR20" s="16"/>
      <c r="BS20" s="13" t="s">
        <v>29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32</v>
      </c>
      <c r="AR22" s="16"/>
    </row>
    <row r="23" spans="2:71" ht="16.5" customHeight="1" x14ac:dyDescent="0.2">
      <c r="B23" s="16"/>
      <c r="E23" s="152" t="s">
        <v>1</v>
      </c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33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3">
        <f>ROUND(AG94,2)</f>
        <v>0</v>
      </c>
      <c r="AL26" s="154"/>
      <c r="AM26" s="154"/>
      <c r="AN26" s="154"/>
      <c r="AO26" s="154"/>
      <c r="AR26" s="25"/>
    </row>
    <row r="27" spans="2:71" s="1" customFormat="1" ht="6.95" customHeight="1" x14ac:dyDescent="0.2">
      <c r="B27" s="25"/>
      <c r="AR27" s="25"/>
    </row>
    <row r="28" spans="2:71" s="1" customFormat="1" ht="12.75" x14ac:dyDescent="0.2">
      <c r="B28" s="25"/>
      <c r="L28" s="155" t="s">
        <v>34</v>
      </c>
      <c r="M28" s="155"/>
      <c r="N28" s="155"/>
      <c r="O28" s="155"/>
      <c r="P28" s="155"/>
      <c r="W28" s="155" t="s">
        <v>35</v>
      </c>
      <c r="X28" s="155"/>
      <c r="Y28" s="155"/>
      <c r="Z28" s="155"/>
      <c r="AA28" s="155"/>
      <c r="AB28" s="155"/>
      <c r="AC28" s="155"/>
      <c r="AD28" s="155"/>
      <c r="AE28" s="155"/>
      <c r="AK28" s="155" t="s">
        <v>36</v>
      </c>
      <c r="AL28" s="155"/>
      <c r="AM28" s="155"/>
      <c r="AN28" s="155"/>
      <c r="AO28" s="155"/>
      <c r="AR28" s="25"/>
    </row>
    <row r="29" spans="2:71" s="2" customFormat="1" ht="14.45" customHeight="1" x14ac:dyDescent="0.2">
      <c r="B29" s="29"/>
      <c r="D29" s="22" t="s">
        <v>37</v>
      </c>
      <c r="F29" s="30" t="s">
        <v>38</v>
      </c>
      <c r="L29" s="158">
        <v>0.2</v>
      </c>
      <c r="M29" s="157"/>
      <c r="N29" s="157"/>
      <c r="O29" s="157"/>
      <c r="P29" s="157"/>
      <c r="W29" s="156">
        <f>ROUND(AZ94, 2)</f>
        <v>0</v>
      </c>
      <c r="X29" s="157"/>
      <c r="Y29" s="157"/>
      <c r="Z29" s="157"/>
      <c r="AA29" s="157"/>
      <c r="AB29" s="157"/>
      <c r="AC29" s="157"/>
      <c r="AD29" s="157"/>
      <c r="AE29" s="157"/>
      <c r="AK29" s="156">
        <f>ROUND(AV94, 2)</f>
        <v>0</v>
      </c>
      <c r="AL29" s="157"/>
      <c r="AM29" s="157"/>
      <c r="AN29" s="157"/>
      <c r="AO29" s="157"/>
      <c r="AR29" s="29"/>
    </row>
    <row r="30" spans="2:71" s="2" customFormat="1" ht="14.45" customHeight="1" x14ac:dyDescent="0.2">
      <c r="B30" s="29"/>
      <c r="F30" s="30" t="s">
        <v>39</v>
      </c>
      <c r="L30" s="158">
        <v>0.2</v>
      </c>
      <c r="M30" s="157"/>
      <c r="N30" s="157"/>
      <c r="O30" s="157"/>
      <c r="P30" s="157"/>
      <c r="W30" s="156">
        <f>ROUND(BA94, 2)</f>
        <v>0</v>
      </c>
      <c r="X30" s="157"/>
      <c r="Y30" s="157"/>
      <c r="Z30" s="157"/>
      <c r="AA30" s="157"/>
      <c r="AB30" s="157"/>
      <c r="AC30" s="157"/>
      <c r="AD30" s="157"/>
      <c r="AE30" s="157"/>
      <c r="AK30" s="156">
        <f>ROUND(AW94, 2)</f>
        <v>0</v>
      </c>
      <c r="AL30" s="157"/>
      <c r="AM30" s="157"/>
      <c r="AN30" s="157"/>
      <c r="AO30" s="157"/>
      <c r="AR30" s="29"/>
    </row>
    <row r="31" spans="2:71" s="2" customFormat="1" ht="14.45" hidden="1" customHeight="1" x14ac:dyDescent="0.2">
      <c r="B31" s="29"/>
      <c r="F31" s="22" t="s">
        <v>40</v>
      </c>
      <c r="L31" s="158">
        <v>0.2</v>
      </c>
      <c r="M31" s="157"/>
      <c r="N31" s="157"/>
      <c r="O31" s="157"/>
      <c r="P31" s="157"/>
      <c r="W31" s="156">
        <f>ROUND(BB94, 2)</f>
        <v>0</v>
      </c>
      <c r="X31" s="157"/>
      <c r="Y31" s="157"/>
      <c r="Z31" s="157"/>
      <c r="AA31" s="157"/>
      <c r="AB31" s="157"/>
      <c r="AC31" s="157"/>
      <c r="AD31" s="157"/>
      <c r="AE31" s="157"/>
      <c r="AK31" s="156">
        <v>0</v>
      </c>
      <c r="AL31" s="157"/>
      <c r="AM31" s="157"/>
      <c r="AN31" s="157"/>
      <c r="AO31" s="157"/>
      <c r="AR31" s="29"/>
    </row>
    <row r="32" spans="2:71" s="2" customFormat="1" ht="14.45" hidden="1" customHeight="1" x14ac:dyDescent="0.2">
      <c r="B32" s="29"/>
      <c r="F32" s="22" t="s">
        <v>41</v>
      </c>
      <c r="L32" s="158">
        <v>0.2</v>
      </c>
      <c r="M32" s="157"/>
      <c r="N32" s="157"/>
      <c r="O32" s="157"/>
      <c r="P32" s="157"/>
      <c r="W32" s="156">
        <f>ROUND(BC94, 2)</f>
        <v>0</v>
      </c>
      <c r="X32" s="157"/>
      <c r="Y32" s="157"/>
      <c r="Z32" s="157"/>
      <c r="AA32" s="157"/>
      <c r="AB32" s="157"/>
      <c r="AC32" s="157"/>
      <c r="AD32" s="157"/>
      <c r="AE32" s="157"/>
      <c r="AK32" s="156">
        <v>0</v>
      </c>
      <c r="AL32" s="157"/>
      <c r="AM32" s="157"/>
      <c r="AN32" s="157"/>
      <c r="AO32" s="157"/>
      <c r="AR32" s="29"/>
    </row>
    <row r="33" spans="2:44" s="2" customFormat="1" ht="14.45" hidden="1" customHeight="1" x14ac:dyDescent="0.2">
      <c r="B33" s="29"/>
      <c r="F33" s="30" t="s">
        <v>42</v>
      </c>
      <c r="L33" s="158">
        <v>0</v>
      </c>
      <c r="M33" s="157"/>
      <c r="N33" s="157"/>
      <c r="O33" s="157"/>
      <c r="P33" s="157"/>
      <c r="W33" s="156">
        <f>ROUND(BD94, 2)</f>
        <v>0</v>
      </c>
      <c r="X33" s="157"/>
      <c r="Y33" s="157"/>
      <c r="Z33" s="157"/>
      <c r="AA33" s="157"/>
      <c r="AB33" s="157"/>
      <c r="AC33" s="157"/>
      <c r="AD33" s="157"/>
      <c r="AE33" s="157"/>
      <c r="AK33" s="156">
        <v>0</v>
      </c>
      <c r="AL33" s="157"/>
      <c r="AM33" s="157"/>
      <c r="AN33" s="157"/>
      <c r="AO33" s="157"/>
      <c r="AR33" s="29"/>
    </row>
    <row r="34" spans="2:44" s="1" customFormat="1" ht="6.95" customHeight="1" x14ac:dyDescent="0.2">
      <c r="B34" s="25"/>
      <c r="AR34" s="25"/>
    </row>
    <row r="35" spans="2:44" s="1" customFormat="1" ht="25.9" customHeight="1" x14ac:dyDescent="0.2">
      <c r="B35" s="25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179" t="s">
        <v>45</v>
      </c>
      <c r="Y35" s="180"/>
      <c r="Z35" s="180"/>
      <c r="AA35" s="180"/>
      <c r="AB35" s="180"/>
      <c r="AC35" s="33"/>
      <c r="AD35" s="33"/>
      <c r="AE35" s="33"/>
      <c r="AF35" s="33"/>
      <c r="AG35" s="33"/>
      <c r="AH35" s="33"/>
      <c r="AI35" s="33"/>
      <c r="AJ35" s="33"/>
      <c r="AK35" s="181">
        <f>SUM(AK26:AK33)</f>
        <v>0</v>
      </c>
      <c r="AL35" s="180"/>
      <c r="AM35" s="180"/>
      <c r="AN35" s="180"/>
      <c r="AO35" s="182"/>
      <c r="AP35" s="31"/>
      <c r="AQ35" s="31"/>
      <c r="AR35" s="25"/>
    </row>
    <row r="36" spans="2:44" s="1" customFormat="1" ht="6.95" customHeight="1" x14ac:dyDescent="0.2">
      <c r="B36" s="25"/>
      <c r="AR36" s="25"/>
    </row>
    <row r="37" spans="2:44" s="1" customFormat="1" ht="14.45" customHeight="1" x14ac:dyDescent="0.2">
      <c r="B37" s="25"/>
      <c r="AR37" s="25"/>
    </row>
    <row r="38" spans="2:44" ht="14.45" customHeight="1" x14ac:dyDescent="0.2">
      <c r="B38" s="16"/>
      <c r="AR38" s="16"/>
    </row>
    <row r="39" spans="2:44" ht="14.45" customHeight="1" x14ac:dyDescent="0.2">
      <c r="B39" s="16"/>
      <c r="AR39" s="16"/>
    </row>
    <row r="40" spans="2:44" ht="14.45" customHeight="1" x14ac:dyDescent="0.2">
      <c r="B40" s="16"/>
      <c r="AR40" s="16"/>
    </row>
    <row r="41" spans="2:44" ht="14.45" customHeight="1" x14ac:dyDescent="0.2">
      <c r="B41" s="16"/>
      <c r="AR41" s="16"/>
    </row>
    <row r="42" spans="2:44" ht="14.45" customHeight="1" x14ac:dyDescent="0.2">
      <c r="B42" s="16"/>
      <c r="AR42" s="16"/>
    </row>
    <row r="43" spans="2:44" ht="14.45" customHeight="1" x14ac:dyDescent="0.2">
      <c r="B43" s="16"/>
      <c r="AR43" s="16"/>
    </row>
    <row r="44" spans="2:44" ht="14.45" customHeight="1" x14ac:dyDescent="0.2">
      <c r="B44" s="16"/>
      <c r="AR44" s="16"/>
    </row>
    <row r="45" spans="2:44" ht="14.45" customHeight="1" x14ac:dyDescent="0.2">
      <c r="B45" s="16"/>
      <c r="AR45" s="16"/>
    </row>
    <row r="46" spans="2:44" ht="14.45" customHeight="1" x14ac:dyDescent="0.2">
      <c r="B46" s="16"/>
      <c r="AR46" s="16"/>
    </row>
    <row r="47" spans="2:44" ht="14.45" customHeight="1" x14ac:dyDescent="0.2">
      <c r="B47" s="16"/>
      <c r="AR47" s="16"/>
    </row>
    <row r="48" spans="2:44" ht="14.45" customHeight="1" x14ac:dyDescent="0.2">
      <c r="B48" s="16"/>
      <c r="AR48" s="16"/>
    </row>
    <row r="49" spans="2:44" s="1" customFormat="1" ht="14.45" customHeight="1" x14ac:dyDescent="0.2">
      <c r="B49" s="25"/>
      <c r="D49" s="35" t="s">
        <v>46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47</v>
      </c>
      <c r="AI49" s="36"/>
      <c r="AJ49" s="36"/>
      <c r="AK49" s="36"/>
      <c r="AL49" s="36"/>
      <c r="AM49" s="36"/>
      <c r="AN49" s="36"/>
      <c r="AO49" s="36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5"/>
      <c r="D60" s="37" t="s">
        <v>48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7" t="s">
        <v>49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7" t="s">
        <v>48</v>
      </c>
      <c r="AI60" s="27"/>
      <c r="AJ60" s="27"/>
      <c r="AK60" s="27"/>
      <c r="AL60" s="27"/>
      <c r="AM60" s="37" t="s">
        <v>49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5"/>
      <c r="D64" s="35" t="s">
        <v>50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51</v>
      </c>
      <c r="AI64" s="36"/>
      <c r="AJ64" s="36"/>
      <c r="AK64" s="36"/>
      <c r="AL64" s="36"/>
      <c r="AM64" s="36"/>
      <c r="AN64" s="36"/>
      <c r="AO64" s="36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5"/>
      <c r="D75" s="37" t="s">
        <v>48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7" t="s">
        <v>49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7" t="s">
        <v>48</v>
      </c>
      <c r="AI75" s="27"/>
      <c r="AJ75" s="27"/>
      <c r="AK75" s="27"/>
      <c r="AL75" s="27"/>
      <c r="AM75" s="37" t="s">
        <v>49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5" customHeight="1" x14ac:dyDescent="0.2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</row>
    <row r="81" spans="1:91" s="1" customFormat="1" ht="6.95" customHeight="1" x14ac:dyDescent="0.2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</row>
    <row r="82" spans="1:91" s="1" customFormat="1" ht="24.95" customHeight="1" x14ac:dyDescent="0.2">
      <c r="B82" s="25"/>
      <c r="C82" s="17" t="s">
        <v>52</v>
      </c>
      <c r="AR82" s="25"/>
    </row>
    <row r="83" spans="1:91" s="1" customFormat="1" ht="6.95" customHeight="1" x14ac:dyDescent="0.2">
      <c r="B83" s="25"/>
      <c r="AR83" s="25"/>
    </row>
    <row r="84" spans="1:91" s="3" customFormat="1" ht="12" customHeight="1" x14ac:dyDescent="0.2">
      <c r="B84" s="42"/>
      <c r="C84" s="22" t="s">
        <v>11</v>
      </c>
      <c r="L84" s="3" t="str">
        <f>K5</f>
        <v>230425</v>
      </c>
      <c r="AR84" s="42"/>
    </row>
    <row r="85" spans="1:91" s="4" customFormat="1" ht="36.950000000000003" customHeight="1" x14ac:dyDescent="0.2">
      <c r="B85" s="43"/>
      <c r="C85" s="44" t="s">
        <v>13</v>
      </c>
      <c r="L85" s="170" t="str">
        <f>K6</f>
        <v>Bytový dom Terchovská - DSP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R85" s="43"/>
    </row>
    <row r="86" spans="1:91" s="1" customFormat="1" ht="6.95" customHeight="1" x14ac:dyDescent="0.2">
      <c r="B86" s="25"/>
      <c r="AR86" s="25"/>
    </row>
    <row r="87" spans="1:91" s="1" customFormat="1" ht="12" customHeight="1" x14ac:dyDescent="0.2">
      <c r="B87" s="25"/>
      <c r="C87" s="22" t="s">
        <v>17</v>
      </c>
      <c r="L87" s="45" t="str">
        <f>IF(K8="","",K8)</f>
        <v xml:space="preserve">Okres Bratislava II., Obec: BA-m.č. Ružinov, k.ú. </v>
      </c>
      <c r="AI87" s="22" t="s">
        <v>19</v>
      </c>
      <c r="AM87" s="172" t="str">
        <f>IF(AN8= "","",AN8)</f>
        <v>9. 6. 2023</v>
      </c>
      <c r="AN87" s="172"/>
      <c r="AR87" s="25"/>
    </row>
    <row r="88" spans="1:91" s="1" customFormat="1" ht="6.95" customHeight="1" x14ac:dyDescent="0.2">
      <c r="B88" s="25"/>
      <c r="AR88" s="25"/>
    </row>
    <row r="89" spans="1:91" s="1" customFormat="1" ht="25.7" customHeight="1" x14ac:dyDescent="0.2">
      <c r="B89" s="25"/>
      <c r="C89" s="22" t="s">
        <v>21</v>
      </c>
      <c r="L89" s="3" t="str">
        <f>IF(E11= "","",E11)</f>
        <v>Hlavné mesto Slovenskej republiky, Bratislava</v>
      </c>
      <c r="AI89" s="22" t="s">
        <v>27</v>
      </c>
      <c r="AM89" s="173" t="str">
        <f>IF(E17="","",E17)</f>
        <v xml:space="preserve"> TheBuro s.r.o. ,Obermeyer Helika s.r.o.</v>
      </c>
      <c r="AN89" s="174"/>
      <c r="AO89" s="174"/>
      <c r="AP89" s="174"/>
      <c r="AR89" s="25"/>
      <c r="AS89" s="175" t="s">
        <v>53</v>
      </c>
      <c r="AT89" s="176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 x14ac:dyDescent="0.2">
      <c r="B90" s="25"/>
      <c r="C90" s="22" t="s">
        <v>25</v>
      </c>
      <c r="L90" s="3" t="str">
        <f>IF(E14="","",E14)</f>
        <v xml:space="preserve"> </v>
      </c>
      <c r="AI90" s="22" t="s">
        <v>30</v>
      </c>
      <c r="AM90" s="173" t="str">
        <f>IF(E20="","",E20)</f>
        <v>Rosoft s.r.o.</v>
      </c>
      <c r="AN90" s="174"/>
      <c r="AO90" s="174"/>
      <c r="AP90" s="174"/>
      <c r="AR90" s="25"/>
      <c r="AS90" s="177"/>
      <c r="AT90" s="178"/>
      <c r="BD90" s="49"/>
    </row>
    <row r="91" spans="1:91" s="1" customFormat="1" ht="10.9" customHeight="1" x14ac:dyDescent="0.2">
      <c r="B91" s="25"/>
      <c r="AR91" s="25"/>
      <c r="AS91" s="177"/>
      <c r="AT91" s="178"/>
      <c r="BD91" s="49"/>
    </row>
    <row r="92" spans="1:91" s="1" customFormat="1" ht="29.25" customHeight="1" x14ac:dyDescent="0.2">
      <c r="B92" s="25"/>
      <c r="C92" s="165" t="s">
        <v>54</v>
      </c>
      <c r="D92" s="166"/>
      <c r="E92" s="166"/>
      <c r="F92" s="166"/>
      <c r="G92" s="166"/>
      <c r="H92" s="50"/>
      <c r="I92" s="167" t="s">
        <v>55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8" t="s">
        <v>56</v>
      </c>
      <c r="AH92" s="166"/>
      <c r="AI92" s="166"/>
      <c r="AJ92" s="166"/>
      <c r="AK92" s="166"/>
      <c r="AL92" s="166"/>
      <c r="AM92" s="166"/>
      <c r="AN92" s="167" t="s">
        <v>57</v>
      </c>
      <c r="AO92" s="166"/>
      <c r="AP92" s="169"/>
      <c r="AQ92" s="51" t="s">
        <v>58</v>
      </c>
      <c r="AR92" s="25"/>
      <c r="AS92" s="52" t="s">
        <v>59</v>
      </c>
      <c r="AT92" s="53" t="s">
        <v>60</v>
      </c>
      <c r="AU92" s="53" t="s">
        <v>61</v>
      </c>
      <c r="AV92" s="53" t="s">
        <v>62</v>
      </c>
      <c r="AW92" s="53" t="s">
        <v>63</v>
      </c>
      <c r="AX92" s="53" t="s">
        <v>64</v>
      </c>
      <c r="AY92" s="53" t="s">
        <v>65</v>
      </c>
      <c r="AZ92" s="53" t="s">
        <v>66</v>
      </c>
      <c r="BA92" s="53" t="s">
        <v>67</v>
      </c>
      <c r="BB92" s="53" t="s">
        <v>68</v>
      </c>
      <c r="BC92" s="53" t="s">
        <v>69</v>
      </c>
      <c r="BD92" s="54" t="s">
        <v>70</v>
      </c>
    </row>
    <row r="93" spans="1:91" s="1" customFormat="1" ht="10.9" customHeight="1" x14ac:dyDescent="0.2">
      <c r="B93" s="25"/>
      <c r="AR93" s="25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 x14ac:dyDescent="0.2">
      <c r="B94" s="56"/>
      <c r="C94" s="57" t="s">
        <v>71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2">
        <f>ROUND(AG95,2)</f>
        <v>0</v>
      </c>
      <c r="AH94" s="162"/>
      <c r="AI94" s="162"/>
      <c r="AJ94" s="162"/>
      <c r="AK94" s="162"/>
      <c r="AL94" s="162"/>
      <c r="AM94" s="162"/>
      <c r="AN94" s="163">
        <f>SUM(AG94,AT94)</f>
        <v>0</v>
      </c>
      <c r="AO94" s="163"/>
      <c r="AP94" s="163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1427.2282499999999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72</v>
      </c>
      <c r="BT94" s="65" t="s">
        <v>73</v>
      </c>
      <c r="BU94" s="66" t="s">
        <v>74</v>
      </c>
      <c r="BV94" s="65" t="s">
        <v>75</v>
      </c>
      <c r="BW94" s="65" t="s">
        <v>4</v>
      </c>
      <c r="BX94" s="65" t="s">
        <v>76</v>
      </c>
      <c r="CL94" s="65" t="s">
        <v>1</v>
      </c>
    </row>
    <row r="95" spans="1:91" s="6" customFormat="1" ht="16.5" customHeight="1" x14ac:dyDescent="0.2">
      <c r="A95" s="67" t="s">
        <v>77</v>
      </c>
      <c r="B95" s="68"/>
      <c r="C95" s="69"/>
      <c r="D95" s="161" t="s">
        <v>78</v>
      </c>
      <c r="E95" s="161"/>
      <c r="F95" s="161"/>
      <c r="G95" s="161"/>
      <c r="H95" s="161"/>
      <c r="I95" s="70"/>
      <c r="J95" s="161" t="s">
        <v>79</v>
      </c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61"/>
      <c r="AF95" s="161"/>
      <c r="AG95" s="159">
        <f>'SO510 - Oporné múry - Neb...'!J32</f>
        <v>0</v>
      </c>
      <c r="AH95" s="160"/>
      <c r="AI95" s="160"/>
      <c r="AJ95" s="160"/>
      <c r="AK95" s="160"/>
      <c r="AL95" s="160"/>
      <c r="AM95" s="160"/>
      <c r="AN95" s="159">
        <f>SUM(AG95,AT95)</f>
        <v>0</v>
      </c>
      <c r="AO95" s="160"/>
      <c r="AP95" s="160"/>
      <c r="AQ95" s="71" t="s">
        <v>80</v>
      </c>
      <c r="AR95" s="68"/>
      <c r="AS95" s="72">
        <v>0</v>
      </c>
      <c r="AT95" s="73">
        <f>ROUND(SUM(AV95:AW95),2)</f>
        <v>0</v>
      </c>
      <c r="AU95" s="74">
        <f>'SO510 - Oporné múry - Neb...'!P125</f>
        <v>1427.2282543200001</v>
      </c>
      <c r="AV95" s="73">
        <f>'SO510 - Oporné múry - Neb...'!J35</f>
        <v>0</v>
      </c>
      <c r="AW95" s="73">
        <f>'SO510 - Oporné múry - Neb...'!J36</f>
        <v>0</v>
      </c>
      <c r="AX95" s="73">
        <f>'SO510 - Oporné múry - Neb...'!J37</f>
        <v>0</v>
      </c>
      <c r="AY95" s="73">
        <f>'SO510 - Oporné múry - Neb...'!J38</f>
        <v>0</v>
      </c>
      <c r="AZ95" s="73">
        <f>'SO510 - Oporné múry - Neb...'!F35</f>
        <v>0</v>
      </c>
      <c r="BA95" s="73">
        <f>'SO510 - Oporné múry - Neb...'!F36</f>
        <v>0</v>
      </c>
      <c r="BB95" s="73">
        <f>'SO510 - Oporné múry - Neb...'!F37</f>
        <v>0</v>
      </c>
      <c r="BC95" s="73">
        <f>'SO510 - Oporné múry - Neb...'!F38</f>
        <v>0</v>
      </c>
      <c r="BD95" s="75">
        <f>'SO510 - Oporné múry - Neb...'!F39</f>
        <v>0</v>
      </c>
      <c r="BT95" s="76" t="s">
        <v>81</v>
      </c>
      <c r="BV95" s="76" t="s">
        <v>75</v>
      </c>
      <c r="BW95" s="76" t="s">
        <v>82</v>
      </c>
      <c r="BX95" s="76" t="s">
        <v>4</v>
      </c>
      <c r="CL95" s="76" t="s">
        <v>1</v>
      </c>
      <c r="CM95" s="76" t="s">
        <v>73</v>
      </c>
    </row>
    <row r="96" spans="1:91" s="1" customFormat="1" ht="30" customHeight="1" x14ac:dyDescent="0.2">
      <c r="B96" s="25"/>
      <c r="AR96" s="25"/>
    </row>
    <row r="97" spans="2:44" s="1" customFormat="1" ht="6.95" customHeight="1" x14ac:dyDescent="0.2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510 - Oporné múry - Ne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3"/>
  <sheetViews>
    <sheetView showGridLines="0" tabSelected="1" topLeftCell="A126" workbookViewId="0">
      <selection activeCell="V141" sqref="V14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16.66406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64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3" t="s">
        <v>82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83</v>
      </c>
      <c r="L4" s="16"/>
      <c r="M4" s="7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16.5" customHeight="1" x14ac:dyDescent="0.2">
      <c r="B7" s="16"/>
      <c r="E7" s="184" t="str">
        <f>'Rekapitulácia stavby'!K6</f>
        <v>Bytový dom Terchovská - DSP</v>
      </c>
      <c r="F7" s="185"/>
      <c r="G7" s="185"/>
      <c r="H7" s="185"/>
      <c r="L7" s="16"/>
    </row>
    <row r="8" spans="2:46" s="1" customFormat="1" ht="12" customHeight="1" x14ac:dyDescent="0.2">
      <c r="B8" s="25"/>
      <c r="D8" s="22" t="s">
        <v>84</v>
      </c>
      <c r="L8" s="25"/>
    </row>
    <row r="9" spans="2:46" s="1" customFormat="1" ht="16.5" customHeight="1" x14ac:dyDescent="0.2">
      <c r="B9" s="25"/>
      <c r="E9" s="170" t="s">
        <v>85</v>
      </c>
      <c r="F9" s="183"/>
      <c r="G9" s="183"/>
      <c r="H9" s="183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17</v>
      </c>
      <c r="F12" s="20" t="s">
        <v>26</v>
      </c>
      <c r="I12" s="22" t="s">
        <v>19</v>
      </c>
      <c r="J12" s="46">
        <v>45111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IF('Rekapitulácia stavby'!AN10="","",'Rekapitulácia stavby'!AN10)</f>
        <v/>
      </c>
      <c r="L14" s="25"/>
    </row>
    <row r="15" spans="2:46" s="1" customFormat="1" ht="18" customHeight="1" x14ac:dyDescent="0.2">
      <c r="B15" s="25"/>
      <c r="E15" s="20" t="str">
        <f>IF('Rekapitulácia stavby'!E11="","",'Rekapitulácia stavby'!E11)</f>
        <v>Hlavné mesto Slovenskej republiky, Bratislava</v>
      </c>
      <c r="I15" s="22" t="s">
        <v>24</v>
      </c>
      <c r="J15" s="20" t="str">
        <f>IF('Rekapitulácia stavby'!AN11="","",'Rekapitulácia stavby'!AN11)</f>
        <v/>
      </c>
      <c r="L15" s="25"/>
    </row>
    <row r="16" spans="2:46" s="1" customFormat="1" ht="6.95" customHeight="1" x14ac:dyDescent="0.2">
      <c r="B16" s="25"/>
      <c r="L16" s="25"/>
    </row>
    <row r="17" spans="2:52" s="1" customFormat="1" ht="12" customHeight="1" x14ac:dyDescent="0.2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52" s="1" customFormat="1" ht="18" customHeight="1" x14ac:dyDescent="0.2">
      <c r="B18" s="25"/>
      <c r="E18" s="149" t="str">
        <f>'Rekapitulácia stavby'!E14</f>
        <v xml:space="preserve"> </v>
      </c>
      <c r="F18" s="149"/>
      <c r="G18" s="149"/>
      <c r="H18" s="149"/>
      <c r="I18" s="22" t="s">
        <v>24</v>
      </c>
      <c r="J18" s="20" t="str">
        <f>'Rekapitulácia stavby'!AN14</f>
        <v/>
      </c>
      <c r="L18" s="25"/>
    </row>
    <row r="19" spans="2:52" s="1" customFormat="1" ht="6.95" customHeight="1" x14ac:dyDescent="0.2">
      <c r="B19" s="25"/>
      <c r="L19" s="25"/>
    </row>
    <row r="20" spans="2:52" s="1" customFormat="1" ht="12" customHeight="1" x14ac:dyDescent="0.2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52" s="1" customFormat="1" ht="18" customHeight="1" x14ac:dyDescent="0.2">
      <c r="B21" s="25"/>
      <c r="E21" s="20" t="str">
        <f>IF('Rekapitulácia stavby'!E17="","",'Rekapitulácia stavby'!E17)</f>
        <v xml:space="preserve"> TheBuro s.r.o. ,Obermeyer Helika s.r.o.</v>
      </c>
      <c r="I21" s="22" t="s">
        <v>24</v>
      </c>
      <c r="J21" s="20" t="str">
        <f>IF('Rekapitulácia stavby'!AN17="","",'Rekapitulácia stavby'!AN17)</f>
        <v/>
      </c>
      <c r="L21" s="25"/>
    </row>
    <row r="22" spans="2:52" s="1" customFormat="1" ht="6.95" customHeight="1" x14ac:dyDescent="0.2">
      <c r="B22" s="25"/>
      <c r="L22" s="25"/>
    </row>
    <row r="23" spans="2:52" s="1" customFormat="1" ht="12" customHeight="1" x14ac:dyDescent="0.2">
      <c r="B23" s="25"/>
      <c r="D23" s="22" t="s">
        <v>30</v>
      </c>
      <c r="I23" s="22" t="s">
        <v>22</v>
      </c>
      <c r="J23" s="20" t="str">
        <f>IF('Rekapitulácia stavby'!AN19="","",'Rekapitulácia stavby'!AN19)</f>
        <v/>
      </c>
      <c r="L23" s="25"/>
    </row>
    <row r="24" spans="2:52" s="1" customFormat="1" ht="18" customHeight="1" x14ac:dyDescent="0.2">
      <c r="B24" s="25"/>
      <c r="E24" s="20" t="str">
        <f>IF('Rekapitulácia stavby'!E20="","",'Rekapitulácia stavby'!E20)</f>
        <v>Rosoft s.r.o.</v>
      </c>
      <c r="I24" s="22" t="s">
        <v>24</v>
      </c>
      <c r="J24" s="20" t="str">
        <f>IF('Rekapitulácia stavby'!AN20="","",'Rekapitulácia stavby'!AN20)</f>
        <v/>
      </c>
      <c r="L24" s="25"/>
    </row>
    <row r="25" spans="2:52" s="1" customFormat="1" ht="6.95" customHeight="1" x14ac:dyDescent="0.2">
      <c r="B25" s="25"/>
      <c r="L25" s="25"/>
    </row>
    <row r="26" spans="2:52" s="1" customFormat="1" ht="12" customHeight="1" x14ac:dyDescent="0.2">
      <c r="B26" s="25"/>
      <c r="D26" s="22" t="s">
        <v>32</v>
      </c>
      <c r="L26" s="25"/>
    </row>
    <row r="27" spans="2:52" s="7" customFormat="1" ht="12.75" x14ac:dyDescent="0.2">
      <c r="B27" s="78"/>
      <c r="E27" s="152"/>
      <c r="F27" s="152"/>
      <c r="G27" s="152"/>
      <c r="H27" s="152"/>
      <c r="L27" s="78"/>
    </row>
    <row r="28" spans="2:52" s="1" customFormat="1" ht="6.95" customHeight="1" x14ac:dyDescent="0.2">
      <c r="B28" s="25"/>
      <c r="L28" s="25"/>
    </row>
    <row r="29" spans="2:52" s="1" customFormat="1" ht="6.95" customHeight="1" x14ac:dyDescent="0.2">
      <c r="B29" s="25"/>
      <c r="D29" s="47"/>
      <c r="E29" s="47"/>
      <c r="F29" s="47"/>
      <c r="G29" s="47"/>
      <c r="H29" s="47"/>
      <c r="I29" s="47"/>
      <c r="J29" s="47"/>
      <c r="K29" s="47"/>
      <c r="L29" s="79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</row>
    <row r="30" spans="2:52" s="1" customFormat="1" ht="14.45" customHeight="1" x14ac:dyDescent="0.2">
      <c r="B30" s="25"/>
      <c r="D30" s="20" t="s">
        <v>86</v>
      </c>
      <c r="J30" s="81">
        <f>J96</f>
        <v>0</v>
      </c>
      <c r="L30" s="79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</row>
    <row r="31" spans="2:52" s="1" customFormat="1" ht="14.45" customHeight="1" x14ac:dyDescent="0.2">
      <c r="B31" s="25"/>
      <c r="D31" s="82" t="s">
        <v>87</v>
      </c>
      <c r="J31" s="81">
        <f>J104</f>
        <v>0</v>
      </c>
      <c r="L31" s="25"/>
    </row>
    <row r="32" spans="2:52" s="1" customFormat="1" ht="25.35" customHeight="1" x14ac:dyDescent="0.2">
      <c r="B32" s="25"/>
      <c r="D32" s="83" t="s">
        <v>33</v>
      </c>
      <c r="J32" s="59">
        <f>ROUND(J30 + J31, 2)</f>
        <v>0</v>
      </c>
      <c r="L32" s="25"/>
    </row>
    <row r="33" spans="2:52" s="1" customFormat="1" ht="6.95" customHeight="1" x14ac:dyDescent="0.2">
      <c r="B33" s="25"/>
      <c r="D33" s="47"/>
      <c r="E33" s="47"/>
      <c r="F33" s="47"/>
      <c r="G33" s="47"/>
      <c r="H33" s="47"/>
      <c r="I33" s="47"/>
      <c r="J33" s="47"/>
      <c r="K33" s="47"/>
      <c r="L33" s="79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</row>
    <row r="34" spans="2:52" s="1" customFormat="1" ht="14.45" customHeight="1" x14ac:dyDescent="0.2">
      <c r="B34" s="25"/>
      <c r="F34" s="28" t="s">
        <v>35</v>
      </c>
      <c r="I34" s="28" t="s">
        <v>34</v>
      </c>
      <c r="J34" s="28" t="s">
        <v>36</v>
      </c>
      <c r="L34" s="25"/>
    </row>
    <row r="35" spans="2:52" s="1" customFormat="1" ht="14.45" customHeight="1" x14ac:dyDescent="0.2">
      <c r="B35" s="25"/>
      <c r="D35" s="84" t="s">
        <v>37</v>
      </c>
      <c r="E35" s="30" t="s">
        <v>38</v>
      </c>
      <c r="F35" s="85">
        <f>ROUND((SUM(BE104:BE105) + SUM(BE125:BE142)),  2)</f>
        <v>0</v>
      </c>
      <c r="G35" s="80"/>
      <c r="H35" s="80"/>
      <c r="I35" s="86">
        <v>0.2</v>
      </c>
      <c r="J35" s="85">
        <f>ROUND(((SUM(BE104:BE105) + SUM(BE125:BE142))*I35),  2)</f>
        <v>0</v>
      </c>
      <c r="L35" s="25"/>
    </row>
    <row r="36" spans="2:52" s="1" customFormat="1" ht="14.45" customHeight="1" x14ac:dyDescent="0.2">
      <c r="B36" s="25"/>
      <c r="E36" s="30" t="s">
        <v>39</v>
      </c>
      <c r="F36" s="87">
        <f>ROUND((SUM(BF104:BF105) + SUM(BF125:BF142)),  2)</f>
        <v>0</v>
      </c>
      <c r="I36" s="88">
        <v>0.2</v>
      </c>
      <c r="J36" s="87">
        <f>ROUND(((SUM(BF104:BF105) + SUM(BF125:BF142))*I36),  2)</f>
        <v>0</v>
      </c>
      <c r="L36" s="25"/>
    </row>
    <row r="37" spans="2:52" s="1" customFormat="1" ht="14.45" hidden="1" customHeight="1" x14ac:dyDescent="0.2">
      <c r="B37" s="25"/>
      <c r="E37" s="22" t="s">
        <v>40</v>
      </c>
      <c r="F37" s="87">
        <f>ROUND((SUM(BG104:BG105) + SUM(BG125:BG142)),  2)</f>
        <v>0</v>
      </c>
      <c r="I37" s="88">
        <v>0.2</v>
      </c>
      <c r="J37" s="87">
        <f>0</f>
        <v>0</v>
      </c>
      <c r="L37" s="25"/>
    </row>
    <row r="38" spans="2:52" s="1" customFormat="1" ht="14.45" hidden="1" customHeight="1" x14ac:dyDescent="0.2">
      <c r="B38" s="25"/>
      <c r="E38" s="22" t="s">
        <v>41</v>
      </c>
      <c r="F38" s="87">
        <f>ROUND((SUM(BH104:BH105) + SUM(BH125:BH142)),  2)</f>
        <v>0</v>
      </c>
      <c r="I38" s="88">
        <v>0.2</v>
      </c>
      <c r="J38" s="87">
        <f>0</f>
        <v>0</v>
      </c>
      <c r="L38" s="25"/>
    </row>
    <row r="39" spans="2:52" s="1" customFormat="1" ht="14.45" hidden="1" customHeight="1" x14ac:dyDescent="0.2">
      <c r="B39" s="25"/>
      <c r="E39" s="30" t="s">
        <v>42</v>
      </c>
      <c r="F39" s="85">
        <f>ROUND((SUM(BI104:BI105) + SUM(BI125:BI142)),  2)</f>
        <v>0</v>
      </c>
      <c r="G39" s="80"/>
      <c r="H39" s="80"/>
      <c r="I39" s="86">
        <v>0</v>
      </c>
      <c r="J39" s="85">
        <f>0</f>
        <v>0</v>
      </c>
      <c r="L39" s="25"/>
    </row>
    <row r="40" spans="2:52" s="1" customFormat="1" ht="6.95" customHeight="1" x14ac:dyDescent="0.2">
      <c r="B40" s="25"/>
      <c r="L40" s="25"/>
    </row>
    <row r="41" spans="2:52" s="1" customFormat="1" ht="25.35" customHeight="1" x14ac:dyDescent="0.2">
      <c r="B41" s="25"/>
      <c r="C41" s="89"/>
      <c r="D41" s="90" t="s">
        <v>43</v>
      </c>
      <c r="E41" s="50"/>
      <c r="F41" s="50"/>
      <c r="G41" s="91" t="s">
        <v>44</v>
      </c>
      <c r="H41" s="92" t="s">
        <v>45</v>
      </c>
      <c r="I41" s="50"/>
      <c r="J41" s="93">
        <f>SUM(J32:J39)</f>
        <v>0</v>
      </c>
      <c r="K41" s="94"/>
      <c r="L41" s="25"/>
    </row>
    <row r="42" spans="2:52" s="1" customFormat="1" ht="14.45" customHeight="1" x14ac:dyDescent="0.2">
      <c r="B42" s="25"/>
      <c r="L42" s="25"/>
    </row>
    <row r="43" spans="2:52" ht="14.45" customHeight="1" x14ac:dyDescent="0.2">
      <c r="B43" s="16"/>
      <c r="L43" s="16"/>
    </row>
    <row r="44" spans="2:52" ht="14.45" customHeight="1" x14ac:dyDescent="0.2">
      <c r="B44" s="16"/>
      <c r="L44" s="16"/>
    </row>
    <row r="45" spans="2:52" ht="14.45" customHeight="1" x14ac:dyDescent="0.2">
      <c r="B45" s="16"/>
      <c r="L45" s="16"/>
    </row>
    <row r="46" spans="2:52" ht="14.45" customHeight="1" x14ac:dyDescent="0.2">
      <c r="B46" s="16"/>
      <c r="L46" s="16"/>
    </row>
    <row r="47" spans="2:52" ht="14.45" customHeight="1" x14ac:dyDescent="0.2">
      <c r="B47" s="16"/>
      <c r="L47" s="16"/>
    </row>
    <row r="48" spans="2:5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7" t="s">
        <v>48</v>
      </c>
      <c r="E61" s="27"/>
      <c r="F61" s="95" t="s">
        <v>49</v>
      </c>
      <c r="G61" s="37" t="s">
        <v>48</v>
      </c>
      <c r="H61" s="27"/>
      <c r="I61" s="27"/>
      <c r="J61" s="96" t="s">
        <v>49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5" t="s">
        <v>50</v>
      </c>
      <c r="E65" s="36"/>
      <c r="F65" s="36"/>
      <c r="G65" s="35" t="s">
        <v>51</v>
      </c>
      <c r="H65" s="36"/>
      <c r="I65" s="36"/>
      <c r="J65" s="36"/>
      <c r="K65" s="36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7" t="s">
        <v>48</v>
      </c>
      <c r="E76" s="27"/>
      <c r="F76" s="95" t="s">
        <v>49</v>
      </c>
      <c r="G76" s="37" t="s">
        <v>48</v>
      </c>
      <c r="H76" s="27"/>
      <c r="I76" s="27"/>
      <c r="J76" s="96" t="s">
        <v>49</v>
      </c>
      <c r="K76" s="27"/>
      <c r="L76" s="25"/>
    </row>
    <row r="77" spans="2:12" s="1" customFormat="1" ht="14.45" customHeight="1" x14ac:dyDescent="0.2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5"/>
    </row>
    <row r="81" spans="2:47" s="1" customFormat="1" ht="6.95" customHeight="1" x14ac:dyDescent="0.2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5"/>
    </row>
    <row r="82" spans="2:47" s="1" customFormat="1" ht="24.95" customHeight="1" x14ac:dyDescent="0.2">
      <c r="B82" s="25"/>
      <c r="C82" s="17" t="s">
        <v>88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16.5" customHeight="1" x14ac:dyDescent="0.2">
      <c r="B85" s="25"/>
      <c r="E85" s="184" t="str">
        <f>E7</f>
        <v>Bytový dom Terchovská - DSP</v>
      </c>
      <c r="F85" s="185"/>
      <c r="G85" s="185"/>
      <c r="H85" s="185"/>
      <c r="L85" s="25"/>
    </row>
    <row r="86" spans="2:47" s="1" customFormat="1" ht="12" customHeight="1" x14ac:dyDescent="0.2">
      <c r="B86" s="25"/>
      <c r="C86" s="22" t="s">
        <v>84</v>
      </c>
      <c r="L86" s="25"/>
    </row>
    <row r="87" spans="2:47" s="1" customFormat="1" ht="16.5" customHeight="1" x14ac:dyDescent="0.2">
      <c r="B87" s="25"/>
      <c r="E87" s="170" t="str">
        <f>E9</f>
        <v>SO510 - Oporné múry - Nebytové</v>
      </c>
      <c r="F87" s="183"/>
      <c r="G87" s="183"/>
      <c r="H87" s="183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17</v>
      </c>
      <c r="F89" s="20" t="str">
        <f>F12</f>
        <v xml:space="preserve"> </v>
      </c>
      <c r="I89" s="22" t="s">
        <v>19</v>
      </c>
      <c r="J89" s="46">
        <f>IF(J12="","",J12)</f>
        <v>45111</v>
      </c>
      <c r="L89" s="25"/>
    </row>
    <row r="90" spans="2:47" s="1" customFormat="1" ht="6.95" customHeight="1" x14ac:dyDescent="0.2">
      <c r="B90" s="25"/>
      <c r="L90" s="25"/>
    </row>
    <row r="91" spans="2:47" s="1" customFormat="1" ht="40.15" customHeight="1" x14ac:dyDescent="0.2">
      <c r="B91" s="25"/>
      <c r="C91" s="22" t="s">
        <v>21</v>
      </c>
      <c r="F91" s="20" t="str">
        <f>E15</f>
        <v>Hlavné mesto Slovenskej republiky, Bratislava</v>
      </c>
      <c r="I91" s="22" t="s">
        <v>27</v>
      </c>
      <c r="J91" s="23" t="str">
        <f>E21</f>
        <v xml:space="preserve"> TheBuro s.r.o. ,Obermeyer Helika s.r.o.</v>
      </c>
      <c r="L91" s="25"/>
    </row>
    <row r="92" spans="2:47" s="1" customFormat="1" ht="15.2" customHeight="1" x14ac:dyDescent="0.2">
      <c r="B92" s="25"/>
      <c r="C92" s="22" t="s">
        <v>25</v>
      </c>
      <c r="F92" s="20" t="str">
        <f>IF(E18="","",E18)</f>
        <v xml:space="preserve"> </v>
      </c>
      <c r="I92" s="22" t="s">
        <v>30</v>
      </c>
      <c r="J92" s="23" t="str">
        <f>E24</f>
        <v>Rosoft s.r.o.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9" t="s">
        <v>91</v>
      </c>
      <c r="J96" s="59">
        <f>J125</f>
        <v>0</v>
      </c>
      <c r="L96" s="25"/>
      <c r="AU96" s="13" t="s">
        <v>92</v>
      </c>
    </row>
    <row r="97" spans="2:14" s="8" customFormat="1" ht="24.95" customHeight="1" x14ac:dyDescent="0.2">
      <c r="B97" s="100"/>
      <c r="D97" s="101" t="s">
        <v>93</v>
      </c>
      <c r="E97" s="102"/>
      <c r="F97" s="102"/>
      <c r="G97" s="102"/>
      <c r="H97" s="102"/>
      <c r="I97" s="102"/>
      <c r="J97" s="103">
        <f>J126</f>
        <v>0</v>
      </c>
      <c r="L97" s="100"/>
    </row>
    <row r="98" spans="2:14" s="9" customFormat="1" ht="19.899999999999999" customHeight="1" x14ac:dyDescent="0.2">
      <c r="B98" s="104"/>
      <c r="D98" s="105" t="s">
        <v>94</v>
      </c>
      <c r="E98" s="106"/>
      <c r="F98" s="106"/>
      <c r="G98" s="106"/>
      <c r="H98" s="106"/>
      <c r="I98" s="106"/>
      <c r="J98" s="107">
        <f>J127</f>
        <v>0</v>
      </c>
      <c r="L98" s="104"/>
    </row>
    <row r="99" spans="2:14" s="9" customFormat="1" ht="19.899999999999999" customHeight="1" x14ac:dyDescent="0.2">
      <c r="B99" s="104"/>
      <c r="D99" s="105" t="s">
        <v>95</v>
      </c>
      <c r="E99" s="106"/>
      <c r="F99" s="106"/>
      <c r="G99" s="106"/>
      <c r="H99" s="106"/>
      <c r="I99" s="106"/>
      <c r="J99" s="107">
        <f>J133</f>
        <v>0</v>
      </c>
      <c r="L99" s="104"/>
    </row>
    <row r="100" spans="2:14" s="9" customFormat="1" ht="19.899999999999999" customHeight="1" x14ac:dyDescent="0.2">
      <c r="B100" s="104"/>
      <c r="D100" s="105" t="s">
        <v>96</v>
      </c>
      <c r="E100" s="106"/>
      <c r="F100" s="106"/>
      <c r="G100" s="106"/>
      <c r="H100" s="106"/>
      <c r="I100" s="106"/>
      <c r="J100" s="107">
        <f>J140</f>
        <v>0</v>
      </c>
      <c r="L100" s="104"/>
    </row>
    <row r="101" spans="2:14" s="9" customFormat="1" ht="19.899999999999999" customHeight="1" x14ac:dyDescent="0.2">
      <c r="B101" s="104"/>
      <c r="D101" s="105" t="s">
        <v>97</v>
      </c>
      <c r="E101" s="106"/>
      <c r="F101" s="106"/>
      <c r="G101" s="106"/>
      <c r="H101" s="106"/>
      <c r="I101" s="106"/>
      <c r="J101" s="107">
        <f>J141</f>
        <v>0</v>
      </c>
      <c r="L101" s="104"/>
    </row>
    <row r="102" spans="2:14" s="1" customFormat="1" ht="21.75" customHeight="1" x14ac:dyDescent="0.2">
      <c r="B102" s="25"/>
      <c r="L102" s="25"/>
    </row>
    <row r="103" spans="2:14" s="1" customFormat="1" ht="6.95" customHeight="1" x14ac:dyDescent="0.2">
      <c r="B103" s="25"/>
      <c r="L103" s="25"/>
    </row>
    <row r="104" spans="2:14" s="1" customFormat="1" ht="29.25" customHeight="1" x14ac:dyDescent="0.2">
      <c r="B104" s="25"/>
      <c r="C104" s="99" t="s">
        <v>98</v>
      </c>
      <c r="J104" s="108">
        <v>0</v>
      </c>
      <c r="L104" s="25"/>
      <c r="N104" s="109" t="s">
        <v>37</v>
      </c>
    </row>
    <row r="105" spans="2:14" s="1" customFormat="1" ht="18" customHeight="1" x14ac:dyDescent="0.2">
      <c r="B105" s="25"/>
      <c r="L105" s="25"/>
    </row>
    <row r="106" spans="2:14" s="1" customFormat="1" ht="29.25" customHeight="1" x14ac:dyDescent="0.2">
      <c r="B106" s="25"/>
      <c r="C106" s="110" t="s">
        <v>99</v>
      </c>
      <c r="D106" s="89"/>
      <c r="E106" s="89"/>
      <c r="F106" s="89"/>
      <c r="G106" s="89"/>
      <c r="H106" s="89"/>
      <c r="I106" s="89"/>
      <c r="J106" s="111">
        <f>ROUND(J96+J104,2)</f>
        <v>0</v>
      </c>
      <c r="K106" s="89"/>
      <c r="L106" s="25"/>
    </row>
    <row r="107" spans="2:14" s="1" customFormat="1" ht="6.95" customHeight="1" x14ac:dyDescent="0.2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25"/>
    </row>
    <row r="111" spans="2:14" s="1" customFormat="1" ht="6.95" customHeight="1" x14ac:dyDescent="0.2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2" spans="2:14" s="1" customFormat="1" ht="24.95" customHeight="1" x14ac:dyDescent="0.2">
      <c r="B112" s="25"/>
      <c r="C112" s="17" t="s">
        <v>100</v>
      </c>
      <c r="L112" s="25"/>
    </row>
    <row r="113" spans="2:65" s="1" customFormat="1" ht="6.95" customHeight="1" x14ac:dyDescent="0.2">
      <c r="B113" s="25"/>
      <c r="L113" s="25"/>
    </row>
    <row r="114" spans="2:65" s="1" customFormat="1" ht="12" customHeight="1" x14ac:dyDescent="0.2">
      <c r="B114" s="25"/>
      <c r="C114" s="22" t="s">
        <v>13</v>
      </c>
      <c r="L114" s="25"/>
    </row>
    <row r="115" spans="2:65" s="1" customFormat="1" ht="16.5" customHeight="1" x14ac:dyDescent="0.2">
      <c r="B115" s="25"/>
      <c r="E115" s="184" t="str">
        <f>E7</f>
        <v>Bytový dom Terchovská - DSP</v>
      </c>
      <c r="F115" s="185"/>
      <c r="G115" s="185"/>
      <c r="H115" s="185"/>
      <c r="L115" s="25"/>
    </row>
    <row r="116" spans="2:65" s="1" customFormat="1" ht="12" customHeight="1" x14ac:dyDescent="0.2">
      <c r="B116" s="25"/>
      <c r="C116" s="22" t="s">
        <v>84</v>
      </c>
      <c r="L116" s="25"/>
    </row>
    <row r="117" spans="2:65" s="1" customFormat="1" ht="16.5" customHeight="1" x14ac:dyDescent="0.2">
      <c r="B117" s="25"/>
      <c r="E117" s="170" t="str">
        <f>E9</f>
        <v>SO510 - Oporné múry - Nebytové</v>
      </c>
      <c r="F117" s="183"/>
      <c r="G117" s="183"/>
      <c r="H117" s="183"/>
      <c r="L117" s="25"/>
    </row>
    <row r="118" spans="2:65" s="1" customFormat="1" ht="6.95" customHeight="1" x14ac:dyDescent="0.2">
      <c r="B118" s="25"/>
      <c r="L118" s="25"/>
    </row>
    <row r="119" spans="2:65" s="1" customFormat="1" ht="12" customHeight="1" x14ac:dyDescent="0.2">
      <c r="B119" s="25"/>
      <c r="C119" s="22" t="s">
        <v>17</v>
      </c>
      <c r="F119" s="20" t="str">
        <f>F12</f>
        <v xml:space="preserve"> </v>
      </c>
      <c r="I119" s="22" t="s">
        <v>19</v>
      </c>
      <c r="J119" s="46">
        <f>IF(J12="","",J12)</f>
        <v>45111</v>
      </c>
      <c r="L119" s="25"/>
    </row>
    <row r="120" spans="2:65" s="1" customFormat="1" ht="6.95" customHeight="1" x14ac:dyDescent="0.2">
      <c r="B120" s="25"/>
      <c r="L120" s="25"/>
    </row>
    <row r="121" spans="2:65" s="1" customFormat="1" ht="40.15" customHeight="1" x14ac:dyDescent="0.2">
      <c r="B121" s="25"/>
      <c r="C121" s="22" t="s">
        <v>21</v>
      </c>
      <c r="F121" s="20" t="str">
        <f>E15</f>
        <v>Hlavné mesto Slovenskej republiky, Bratislava</v>
      </c>
      <c r="I121" s="22" t="s">
        <v>27</v>
      </c>
      <c r="J121" s="23" t="str">
        <f>E21</f>
        <v xml:space="preserve"> TheBuro s.r.o. ,Obermeyer Helika s.r.o.</v>
      </c>
      <c r="L121" s="25"/>
    </row>
    <row r="122" spans="2:65" s="1" customFormat="1" ht="15.2" customHeight="1" x14ac:dyDescent="0.2">
      <c r="B122" s="25"/>
      <c r="C122" s="22" t="s">
        <v>25</v>
      </c>
      <c r="F122" s="20" t="str">
        <f>IF(E18="","",E18)</f>
        <v xml:space="preserve"> </v>
      </c>
      <c r="I122" s="22" t="s">
        <v>30</v>
      </c>
      <c r="J122" s="23" t="str">
        <f>E24</f>
        <v>Rosoft s.r.o.</v>
      </c>
      <c r="L122" s="25"/>
    </row>
    <row r="123" spans="2:65" s="1" customFormat="1" ht="10.35" customHeight="1" x14ac:dyDescent="0.2">
      <c r="B123" s="25"/>
      <c r="L123" s="25"/>
    </row>
    <row r="124" spans="2:65" s="10" customFormat="1" ht="29.25" customHeight="1" x14ac:dyDescent="0.2">
      <c r="B124" s="112"/>
      <c r="C124" s="113" t="s">
        <v>101</v>
      </c>
      <c r="D124" s="114" t="s">
        <v>58</v>
      </c>
      <c r="E124" s="114" t="s">
        <v>54</v>
      </c>
      <c r="F124" s="114" t="s">
        <v>55</v>
      </c>
      <c r="G124" s="114" t="s">
        <v>102</v>
      </c>
      <c r="H124" s="114" t="s">
        <v>103</v>
      </c>
      <c r="I124" s="114" t="s">
        <v>104</v>
      </c>
      <c r="J124" s="115" t="s">
        <v>90</v>
      </c>
      <c r="K124" s="116" t="s">
        <v>105</v>
      </c>
      <c r="L124" s="112"/>
      <c r="M124" s="52" t="s">
        <v>1</v>
      </c>
      <c r="N124" s="53" t="s">
        <v>37</v>
      </c>
      <c r="O124" s="53" t="s">
        <v>106</v>
      </c>
      <c r="P124" s="53" t="s">
        <v>107</v>
      </c>
      <c r="Q124" s="53" t="s">
        <v>108</v>
      </c>
      <c r="R124" s="53" t="s">
        <v>109</v>
      </c>
      <c r="S124" s="53" t="s">
        <v>110</v>
      </c>
      <c r="T124" s="54" t="s">
        <v>111</v>
      </c>
    </row>
    <row r="125" spans="2:65" s="1" customFormat="1" ht="22.9" customHeight="1" x14ac:dyDescent="0.25">
      <c r="B125" s="25"/>
      <c r="C125" s="57" t="s">
        <v>86</v>
      </c>
      <c r="J125" s="117">
        <f>BK125</f>
        <v>0</v>
      </c>
      <c r="L125" s="25"/>
      <c r="M125" s="55"/>
      <c r="N125" s="47"/>
      <c r="O125" s="47"/>
      <c r="P125" s="118">
        <f>P126</f>
        <v>1427.2282543200001</v>
      </c>
      <c r="Q125" s="47"/>
      <c r="R125" s="118">
        <f>R126</f>
        <v>183.44576204999998</v>
      </c>
      <c r="S125" s="47"/>
      <c r="T125" s="119">
        <f>T126</f>
        <v>0</v>
      </c>
      <c r="AT125" s="13" t="s">
        <v>72</v>
      </c>
      <c r="AU125" s="13" t="s">
        <v>92</v>
      </c>
      <c r="BK125" s="120">
        <f>BK126</f>
        <v>0</v>
      </c>
    </row>
    <row r="126" spans="2:65" s="11" customFormat="1" ht="25.9" customHeight="1" x14ac:dyDescent="0.2">
      <c r="B126" s="121"/>
      <c r="D126" s="122" t="s">
        <v>72</v>
      </c>
      <c r="E126" s="123" t="s">
        <v>112</v>
      </c>
      <c r="F126" s="123" t="s">
        <v>113</v>
      </c>
      <c r="J126" s="124">
        <f>BK126</f>
        <v>0</v>
      </c>
      <c r="L126" s="121"/>
      <c r="M126" s="125"/>
      <c r="P126" s="126">
        <f>P127+P133+P140+P141</f>
        <v>1427.2282543200001</v>
      </c>
      <c r="R126" s="126">
        <f>R127+R133+R140+R141</f>
        <v>183.44576204999998</v>
      </c>
      <c r="T126" s="127">
        <f>T127+T133+T140+T141</f>
        <v>0</v>
      </c>
      <c r="AR126" s="122" t="s">
        <v>81</v>
      </c>
      <c r="AT126" s="128" t="s">
        <v>72</v>
      </c>
      <c r="AU126" s="128" t="s">
        <v>73</v>
      </c>
      <c r="AY126" s="122" t="s">
        <v>114</v>
      </c>
      <c r="BK126" s="129">
        <f>BK127+BK133+BK140+BK141</f>
        <v>0</v>
      </c>
    </row>
    <row r="127" spans="2:65" s="11" customFormat="1" ht="22.9" customHeight="1" x14ac:dyDescent="0.2">
      <c r="B127" s="121"/>
      <c r="D127" s="122" t="s">
        <v>72</v>
      </c>
      <c r="E127" s="130" t="s">
        <v>81</v>
      </c>
      <c r="F127" s="130" t="s">
        <v>115</v>
      </c>
      <c r="J127" s="131">
        <f>BK127</f>
        <v>0</v>
      </c>
      <c r="L127" s="121"/>
      <c r="M127" s="125"/>
      <c r="P127" s="126">
        <f>SUM(P128:P132)</f>
        <v>196.35322615999999</v>
      </c>
      <c r="R127" s="126">
        <f>SUM(R128:R132)</f>
        <v>0</v>
      </c>
      <c r="T127" s="127">
        <f>SUM(T128:T132)</f>
        <v>0</v>
      </c>
      <c r="AR127" s="122" t="s">
        <v>81</v>
      </c>
      <c r="AT127" s="128" t="s">
        <v>72</v>
      </c>
      <c r="AU127" s="128" t="s">
        <v>81</v>
      </c>
      <c r="AY127" s="122" t="s">
        <v>114</v>
      </c>
      <c r="BK127" s="129">
        <f>SUM(BK128:BK132)</f>
        <v>0</v>
      </c>
    </row>
    <row r="128" spans="2:65" s="1" customFormat="1" ht="21.75" customHeight="1" x14ac:dyDescent="0.2">
      <c r="B128" s="132"/>
      <c r="C128" s="133" t="s">
        <v>81</v>
      </c>
      <c r="D128" s="133" t="s">
        <v>116</v>
      </c>
      <c r="E128" s="134" t="s">
        <v>117</v>
      </c>
      <c r="F128" s="135" t="s">
        <v>118</v>
      </c>
      <c r="G128" s="136" t="s">
        <v>119</v>
      </c>
      <c r="H128" s="137">
        <v>60.423999999999999</v>
      </c>
      <c r="I128" s="138"/>
      <c r="J128" s="138">
        <f>ROUND(I128*H128,2)</f>
        <v>0</v>
      </c>
      <c r="K128" s="139"/>
      <c r="L128" s="25"/>
      <c r="M128" s="140" t="s">
        <v>1</v>
      </c>
      <c r="N128" s="109" t="s">
        <v>39</v>
      </c>
      <c r="O128" s="141">
        <v>2.5139999999999998</v>
      </c>
      <c r="P128" s="141">
        <f>O128*H128</f>
        <v>151.905936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120</v>
      </c>
      <c r="AT128" s="143" t="s">
        <v>116</v>
      </c>
      <c r="AU128" s="143" t="s">
        <v>121</v>
      </c>
      <c r="AY128" s="13" t="s">
        <v>114</v>
      </c>
      <c r="BE128" s="144">
        <f>IF(N128="základná",J128,0)</f>
        <v>0</v>
      </c>
      <c r="BF128" s="144">
        <f>IF(N128="znížená",J128,0)</f>
        <v>0</v>
      </c>
      <c r="BG128" s="144">
        <f>IF(N128="zákl. prenesená",J128,0)</f>
        <v>0</v>
      </c>
      <c r="BH128" s="144">
        <f>IF(N128="zníž. prenesená",J128,0)</f>
        <v>0</v>
      </c>
      <c r="BI128" s="144">
        <f>IF(N128="nulová",J128,0)</f>
        <v>0</v>
      </c>
      <c r="BJ128" s="13" t="s">
        <v>121</v>
      </c>
      <c r="BK128" s="144">
        <f>ROUND(I128*H128,2)</f>
        <v>0</v>
      </c>
      <c r="BL128" s="13" t="s">
        <v>120</v>
      </c>
      <c r="BM128" s="143" t="s">
        <v>122</v>
      </c>
    </row>
    <row r="129" spans="2:65" s="1" customFormat="1" ht="37.9" customHeight="1" x14ac:dyDescent="0.2">
      <c r="B129" s="132"/>
      <c r="C129" s="133" t="s">
        <v>121</v>
      </c>
      <c r="D129" s="133" t="s">
        <v>116</v>
      </c>
      <c r="E129" s="134" t="s">
        <v>123</v>
      </c>
      <c r="F129" s="135" t="s">
        <v>124</v>
      </c>
      <c r="G129" s="136" t="s">
        <v>119</v>
      </c>
      <c r="H129" s="137">
        <v>60.423999999999999</v>
      </c>
      <c r="I129" s="138"/>
      <c r="J129" s="138">
        <f>ROUND(I129*H129,2)</f>
        <v>0</v>
      </c>
      <c r="K129" s="139"/>
      <c r="L129" s="25"/>
      <c r="M129" s="140" t="s">
        <v>1</v>
      </c>
      <c r="N129" s="109" t="s">
        <v>39</v>
      </c>
      <c r="O129" s="141">
        <v>0.61299999999999999</v>
      </c>
      <c r="P129" s="141">
        <f>O129*H129</f>
        <v>37.039912000000001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120</v>
      </c>
      <c r="AT129" s="143" t="s">
        <v>116</v>
      </c>
      <c r="AU129" s="143" t="s">
        <v>121</v>
      </c>
      <c r="AY129" s="13" t="s">
        <v>114</v>
      </c>
      <c r="BE129" s="144">
        <f>IF(N129="základná",J129,0)</f>
        <v>0</v>
      </c>
      <c r="BF129" s="144">
        <f>IF(N129="znížená",J129,0)</f>
        <v>0</v>
      </c>
      <c r="BG129" s="144">
        <f>IF(N129="zákl. prenesená",J129,0)</f>
        <v>0</v>
      </c>
      <c r="BH129" s="144">
        <f>IF(N129="zníž. prenesená",J129,0)</f>
        <v>0</v>
      </c>
      <c r="BI129" s="144">
        <f>IF(N129="nulová",J129,0)</f>
        <v>0</v>
      </c>
      <c r="BJ129" s="13" t="s">
        <v>121</v>
      </c>
      <c r="BK129" s="144">
        <f>ROUND(I129*H129,2)</f>
        <v>0</v>
      </c>
      <c r="BL129" s="13" t="s">
        <v>120</v>
      </c>
      <c r="BM129" s="143" t="s">
        <v>125</v>
      </c>
    </row>
    <row r="130" spans="2:65" s="1" customFormat="1" ht="33" customHeight="1" x14ac:dyDescent="0.2">
      <c r="B130" s="132"/>
      <c r="C130" s="133" t="s">
        <v>126</v>
      </c>
      <c r="D130" s="133" t="s">
        <v>116</v>
      </c>
      <c r="E130" s="134" t="s">
        <v>127</v>
      </c>
      <c r="F130" s="135" t="s">
        <v>128</v>
      </c>
      <c r="G130" s="136" t="s">
        <v>119</v>
      </c>
      <c r="H130" s="137">
        <v>60.423999999999999</v>
      </c>
      <c r="I130" s="138"/>
      <c r="J130" s="138">
        <f>ROUND(I130*H130,2)</f>
        <v>0</v>
      </c>
      <c r="K130" s="139"/>
      <c r="L130" s="25"/>
      <c r="M130" s="140" t="s">
        <v>1</v>
      </c>
      <c r="N130" s="109" t="s">
        <v>39</v>
      </c>
      <c r="O130" s="141">
        <v>7.0999999999999994E-2</v>
      </c>
      <c r="P130" s="141">
        <f>O130*H130</f>
        <v>4.2901039999999995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120</v>
      </c>
      <c r="AT130" s="143" t="s">
        <v>116</v>
      </c>
      <c r="AU130" s="143" t="s">
        <v>121</v>
      </c>
      <c r="AY130" s="13" t="s">
        <v>114</v>
      </c>
      <c r="BE130" s="144">
        <f>IF(N130="základná",J130,0)</f>
        <v>0</v>
      </c>
      <c r="BF130" s="144">
        <f>IF(N130="znížená",J130,0)</f>
        <v>0</v>
      </c>
      <c r="BG130" s="144">
        <f>IF(N130="zákl. prenesená",J130,0)</f>
        <v>0</v>
      </c>
      <c r="BH130" s="144">
        <f>IF(N130="zníž. prenesená",J130,0)</f>
        <v>0</v>
      </c>
      <c r="BI130" s="144">
        <f>IF(N130="nulová",J130,0)</f>
        <v>0</v>
      </c>
      <c r="BJ130" s="13" t="s">
        <v>121</v>
      </c>
      <c r="BK130" s="144">
        <f>ROUND(I130*H130,2)</f>
        <v>0</v>
      </c>
      <c r="BL130" s="13" t="s">
        <v>120</v>
      </c>
      <c r="BM130" s="143" t="s">
        <v>129</v>
      </c>
    </row>
    <row r="131" spans="2:65" s="1" customFormat="1" ht="37.9" customHeight="1" x14ac:dyDescent="0.2">
      <c r="B131" s="132"/>
      <c r="C131" s="133" t="s">
        <v>120</v>
      </c>
      <c r="D131" s="133" t="s">
        <v>116</v>
      </c>
      <c r="E131" s="134" t="s">
        <v>130</v>
      </c>
      <c r="F131" s="135" t="s">
        <v>131</v>
      </c>
      <c r="G131" s="136" t="s">
        <v>119</v>
      </c>
      <c r="H131" s="137">
        <v>422.96800000000002</v>
      </c>
      <c r="I131" s="138"/>
      <c r="J131" s="138">
        <f>ROUND(I131*H131,2)</f>
        <v>0</v>
      </c>
      <c r="K131" s="139"/>
      <c r="L131" s="25"/>
      <c r="M131" s="140" t="s">
        <v>1</v>
      </c>
      <c r="N131" s="109" t="s">
        <v>39</v>
      </c>
      <c r="O131" s="141">
        <v>7.3699999999999998E-3</v>
      </c>
      <c r="P131" s="141">
        <f>O131*H131</f>
        <v>3.11727416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120</v>
      </c>
      <c r="AT131" s="143" t="s">
        <v>116</v>
      </c>
      <c r="AU131" s="143" t="s">
        <v>121</v>
      </c>
      <c r="AY131" s="13" t="s">
        <v>114</v>
      </c>
      <c r="BE131" s="144">
        <f>IF(N131="základná",J131,0)</f>
        <v>0</v>
      </c>
      <c r="BF131" s="144">
        <f>IF(N131="znížená",J131,0)</f>
        <v>0</v>
      </c>
      <c r="BG131" s="144">
        <f>IF(N131="zákl. prenesená",J131,0)</f>
        <v>0</v>
      </c>
      <c r="BH131" s="144">
        <f>IF(N131="zníž. prenesená",J131,0)</f>
        <v>0</v>
      </c>
      <c r="BI131" s="144">
        <f>IF(N131="nulová",J131,0)</f>
        <v>0</v>
      </c>
      <c r="BJ131" s="13" t="s">
        <v>121</v>
      </c>
      <c r="BK131" s="144">
        <f>ROUND(I131*H131,2)</f>
        <v>0</v>
      </c>
      <c r="BL131" s="13" t="s">
        <v>120</v>
      </c>
      <c r="BM131" s="143" t="s">
        <v>132</v>
      </c>
    </row>
    <row r="132" spans="2:65" s="1" customFormat="1" ht="24.2" customHeight="1" x14ac:dyDescent="0.2">
      <c r="B132" s="132"/>
      <c r="C132" s="133" t="s">
        <v>133</v>
      </c>
      <c r="D132" s="133" t="s">
        <v>116</v>
      </c>
      <c r="E132" s="134" t="s">
        <v>134</v>
      </c>
      <c r="F132" s="135" t="s">
        <v>135</v>
      </c>
      <c r="G132" s="136" t="s">
        <v>136</v>
      </c>
      <c r="H132" s="137">
        <v>102.721</v>
      </c>
      <c r="I132" s="138"/>
      <c r="J132" s="138">
        <f>ROUND(I132*H132,2)</f>
        <v>0</v>
      </c>
      <c r="K132" s="139"/>
      <c r="L132" s="25"/>
      <c r="M132" s="140" t="s">
        <v>1</v>
      </c>
      <c r="N132" s="109" t="s">
        <v>39</v>
      </c>
      <c r="O132" s="141">
        <v>0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120</v>
      </c>
      <c r="AT132" s="143" t="s">
        <v>116</v>
      </c>
      <c r="AU132" s="143" t="s">
        <v>121</v>
      </c>
      <c r="AY132" s="13" t="s">
        <v>114</v>
      </c>
      <c r="BE132" s="144">
        <f>IF(N132="základná",J132,0)</f>
        <v>0</v>
      </c>
      <c r="BF132" s="144">
        <f>IF(N132="znížená",J132,0)</f>
        <v>0</v>
      </c>
      <c r="BG132" s="144">
        <f>IF(N132="zákl. prenesená",J132,0)</f>
        <v>0</v>
      </c>
      <c r="BH132" s="144">
        <f>IF(N132="zníž. prenesená",J132,0)</f>
        <v>0</v>
      </c>
      <c r="BI132" s="144">
        <f>IF(N132="nulová",J132,0)</f>
        <v>0</v>
      </c>
      <c r="BJ132" s="13" t="s">
        <v>121</v>
      </c>
      <c r="BK132" s="144">
        <f>ROUND(I132*H132,2)</f>
        <v>0</v>
      </c>
      <c r="BL132" s="13" t="s">
        <v>120</v>
      </c>
      <c r="BM132" s="143" t="s">
        <v>137</v>
      </c>
    </row>
    <row r="133" spans="2:65" s="11" customFormat="1" ht="22.9" customHeight="1" x14ac:dyDescent="0.2">
      <c r="B133" s="121"/>
      <c r="D133" s="122" t="s">
        <v>72</v>
      </c>
      <c r="E133" s="130" t="s">
        <v>121</v>
      </c>
      <c r="F133" s="130" t="s">
        <v>138</v>
      </c>
      <c r="J133" s="131">
        <f>BK133</f>
        <v>0</v>
      </c>
      <c r="L133" s="121"/>
      <c r="M133" s="125"/>
      <c r="P133" s="126">
        <f>SUM(P134:P139)</f>
        <v>1005.60334016</v>
      </c>
      <c r="R133" s="126">
        <f>SUM(R134:R139)</f>
        <v>183.44576204999998</v>
      </c>
      <c r="T133" s="127">
        <f>SUM(T134:T139)</f>
        <v>0</v>
      </c>
      <c r="AR133" s="122" t="s">
        <v>81</v>
      </c>
      <c r="AT133" s="128" t="s">
        <v>72</v>
      </c>
      <c r="AU133" s="128" t="s">
        <v>81</v>
      </c>
      <c r="AY133" s="122" t="s">
        <v>114</v>
      </c>
      <c r="BK133" s="129">
        <f>SUM(BK134:BK139)</f>
        <v>0</v>
      </c>
    </row>
    <row r="134" spans="2:65" s="1" customFormat="1" ht="16.5" customHeight="1" x14ac:dyDescent="0.2">
      <c r="B134" s="132"/>
      <c r="C134" s="133" t="s">
        <v>139</v>
      </c>
      <c r="D134" s="133" t="s">
        <v>116</v>
      </c>
      <c r="E134" s="134" t="s">
        <v>140</v>
      </c>
      <c r="F134" s="135" t="s">
        <v>141</v>
      </c>
      <c r="G134" s="136" t="s">
        <v>119</v>
      </c>
      <c r="H134" s="137">
        <v>4.8339999999999996</v>
      </c>
      <c r="I134" s="138"/>
      <c r="J134" s="138">
        <f t="shared" ref="J134:J139" si="0">ROUND(I134*H134,2)</f>
        <v>0</v>
      </c>
      <c r="K134" s="139"/>
      <c r="L134" s="25"/>
      <c r="M134" s="140" t="s">
        <v>1</v>
      </c>
      <c r="N134" s="109" t="s">
        <v>39</v>
      </c>
      <c r="O134" s="141">
        <v>0.90800000000000003</v>
      </c>
      <c r="P134" s="141">
        <f t="shared" ref="P134:P139" si="1">O134*H134</f>
        <v>4.3892720000000001</v>
      </c>
      <c r="Q134" s="141">
        <v>2.0663999999999998</v>
      </c>
      <c r="R134" s="141">
        <f t="shared" ref="R134:R139" si="2">Q134*H134</f>
        <v>9.9889775999999983</v>
      </c>
      <c r="S134" s="141">
        <v>0</v>
      </c>
      <c r="T134" s="142">
        <f t="shared" ref="T134:T139" si="3">S134*H134</f>
        <v>0</v>
      </c>
      <c r="AR134" s="143" t="s">
        <v>120</v>
      </c>
      <c r="AT134" s="143" t="s">
        <v>116</v>
      </c>
      <c r="AU134" s="143" t="s">
        <v>121</v>
      </c>
      <c r="AY134" s="13" t="s">
        <v>114</v>
      </c>
      <c r="BE134" s="144">
        <f t="shared" ref="BE134:BE139" si="4">IF(N134="základná",J134,0)</f>
        <v>0</v>
      </c>
      <c r="BF134" s="144">
        <f t="shared" ref="BF134:BF139" si="5">IF(N134="znížená",J134,0)</f>
        <v>0</v>
      </c>
      <c r="BG134" s="144">
        <f t="shared" ref="BG134:BG139" si="6">IF(N134="zákl. prenesená",J134,0)</f>
        <v>0</v>
      </c>
      <c r="BH134" s="144">
        <f t="shared" ref="BH134:BH139" si="7">IF(N134="zníž. prenesená",J134,0)</f>
        <v>0</v>
      </c>
      <c r="BI134" s="144">
        <f t="shared" ref="BI134:BI139" si="8">IF(N134="nulová",J134,0)</f>
        <v>0</v>
      </c>
      <c r="BJ134" s="13" t="s">
        <v>121</v>
      </c>
      <c r="BK134" s="144">
        <f t="shared" ref="BK134:BK139" si="9">ROUND(I134*H134,2)</f>
        <v>0</v>
      </c>
      <c r="BL134" s="13" t="s">
        <v>120</v>
      </c>
      <c r="BM134" s="143" t="s">
        <v>142</v>
      </c>
    </row>
    <row r="135" spans="2:65" s="1" customFormat="1" ht="56.25" x14ac:dyDescent="0.2">
      <c r="B135" s="132"/>
      <c r="C135" s="133" t="s">
        <v>143</v>
      </c>
      <c r="D135" s="133" t="s">
        <v>116</v>
      </c>
      <c r="E135" s="134" t="s">
        <v>144</v>
      </c>
      <c r="F135" s="135" t="s">
        <v>145</v>
      </c>
      <c r="G135" s="136" t="s">
        <v>119</v>
      </c>
      <c r="H135" s="137">
        <v>68.631</v>
      </c>
      <c r="I135" s="138"/>
      <c r="J135" s="138">
        <f t="shared" si="0"/>
        <v>0</v>
      </c>
      <c r="K135" s="139"/>
      <c r="L135" s="187" t="s">
        <v>171</v>
      </c>
      <c r="M135" s="140" t="s">
        <v>1</v>
      </c>
      <c r="N135" s="109" t="s">
        <v>39</v>
      </c>
      <c r="O135" s="141">
        <v>0.59099999999999997</v>
      </c>
      <c r="P135" s="141">
        <f t="shared" si="1"/>
        <v>40.560921</v>
      </c>
      <c r="Q135" s="141">
        <v>2.4157199999999999</v>
      </c>
      <c r="R135" s="141">
        <f t="shared" si="2"/>
        <v>165.79327931999998</v>
      </c>
      <c r="S135" s="141">
        <v>0</v>
      </c>
      <c r="T135" s="142">
        <f t="shared" si="3"/>
        <v>0</v>
      </c>
      <c r="AR135" s="143" t="s">
        <v>120</v>
      </c>
      <c r="AT135" s="143" t="s">
        <v>116</v>
      </c>
      <c r="AU135" s="143" t="s">
        <v>121</v>
      </c>
      <c r="AY135" s="13" t="s">
        <v>114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121</v>
      </c>
      <c r="BK135" s="144">
        <f t="shared" si="9"/>
        <v>0</v>
      </c>
      <c r="BL135" s="13" t="s">
        <v>120</v>
      </c>
      <c r="BM135" s="143" t="s">
        <v>146</v>
      </c>
    </row>
    <row r="136" spans="2:65" s="1" customFormat="1" ht="24.2" customHeight="1" x14ac:dyDescent="0.2">
      <c r="B136" s="132"/>
      <c r="C136" s="133" t="s">
        <v>147</v>
      </c>
      <c r="D136" s="133" t="s">
        <v>116</v>
      </c>
      <c r="E136" s="134" t="s">
        <v>148</v>
      </c>
      <c r="F136" s="135" t="s">
        <v>149</v>
      </c>
      <c r="G136" s="136" t="s">
        <v>150</v>
      </c>
      <c r="H136" s="137">
        <v>676.75199999999995</v>
      </c>
      <c r="I136" s="138"/>
      <c r="J136" s="138">
        <f t="shared" si="0"/>
        <v>0</v>
      </c>
      <c r="K136" s="139"/>
      <c r="L136" s="25"/>
      <c r="M136" s="140" t="s">
        <v>1</v>
      </c>
      <c r="N136" s="109" t="s">
        <v>39</v>
      </c>
      <c r="O136" s="141">
        <v>0.433</v>
      </c>
      <c r="P136" s="141">
        <f t="shared" si="1"/>
        <v>293.03361599999999</v>
      </c>
      <c r="Q136" s="141">
        <v>1.34E-3</v>
      </c>
      <c r="R136" s="141">
        <f t="shared" si="2"/>
        <v>0.90684767999999993</v>
      </c>
      <c r="S136" s="141">
        <v>0</v>
      </c>
      <c r="T136" s="142">
        <f t="shared" si="3"/>
        <v>0</v>
      </c>
      <c r="AR136" s="143" t="s">
        <v>120</v>
      </c>
      <c r="AT136" s="143" t="s">
        <v>116</v>
      </c>
      <c r="AU136" s="143" t="s">
        <v>121</v>
      </c>
      <c r="AY136" s="13" t="s">
        <v>114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121</v>
      </c>
      <c r="BK136" s="144">
        <f t="shared" si="9"/>
        <v>0</v>
      </c>
      <c r="BL136" s="13" t="s">
        <v>120</v>
      </c>
      <c r="BM136" s="143" t="s">
        <v>151</v>
      </c>
    </row>
    <row r="137" spans="2:65" s="1" customFormat="1" ht="24.2" customHeight="1" x14ac:dyDescent="0.2">
      <c r="B137" s="132"/>
      <c r="C137" s="133" t="s">
        <v>152</v>
      </c>
      <c r="D137" s="133" t="s">
        <v>116</v>
      </c>
      <c r="E137" s="134" t="s">
        <v>153</v>
      </c>
      <c r="F137" s="135" t="s">
        <v>154</v>
      </c>
      <c r="G137" s="136" t="s">
        <v>150</v>
      </c>
      <c r="H137" s="137">
        <v>676.75199999999995</v>
      </c>
      <c r="I137" s="138"/>
      <c r="J137" s="138">
        <f t="shared" si="0"/>
        <v>0</v>
      </c>
      <c r="K137" s="139"/>
      <c r="L137" s="25"/>
      <c r="M137" s="140" t="s">
        <v>1</v>
      </c>
      <c r="N137" s="109" t="s">
        <v>39</v>
      </c>
      <c r="O137" s="141">
        <v>0.27833000000000002</v>
      </c>
      <c r="P137" s="141">
        <f t="shared" si="1"/>
        <v>188.36038416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120</v>
      </c>
      <c r="AT137" s="143" t="s">
        <v>116</v>
      </c>
      <c r="AU137" s="143" t="s">
        <v>121</v>
      </c>
      <c r="AY137" s="13" t="s">
        <v>114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121</v>
      </c>
      <c r="BK137" s="144">
        <f t="shared" si="9"/>
        <v>0</v>
      </c>
      <c r="BL137" s="13" t="s">
        <v>120</v>
      </c>
      <c r="BM137" s="143" t="s">
        <v>155</v>
      </c>
    </row>
    <row r="138" spans="2:65" s="1" customFormat="1" ht="24.2" customHeight="1" x14ac:dyDescent="0.2">
      <c r="B138" s="132"/>
      <c r="C138" s="133" t="s">
        <v>156</v>
      </c>
      <c r="D138" s="133" t="s">
        <v>116</v>
      </c>
      <c r="E138" s="134" t="s">
        <v>157</v>
      </c>
      <c r="F138" s="135" t="s">
        <v>158</v>
      </c>
      <c r="G138" s="136" t="s">
        <v>136</v>
      </c>
      <c r="H138" s="137">
        <v>6.6310000000000002</v>
      </c>
      <c r="I138" s="138"/>
      <c r="J138" s="138">
        <f t="shared" si="0"/>
        <v>0</v>
      </c>
      <c r="K138" s="139"/>
      <c r="L138" s="25"/>
      <c r="M138" s="140" t="s">
        <v>1</v>
      </c>
      <c r="N138" s="109" t="s">
        <v>39</v>
      </c>
      <c r="O138" s="141">
        <v>35.097000000000001</v>
      </c>
      <c r="P138" s="141">
        <f t="shared" si="1"/>
        <v>232.72820700000003</v>
      </c>
      <c r="Q138" s="141">
        <v>1.01895</v>
      </c>
      <c r="R138" s="141">
        <f t="shared" si="2"/>
        <v>6.7566574500000005</v>
      </c>
      <c r="S138" s="141">
        <v>0</v>
      </c>
      <c r="T138" s="142">
        <f t="shared" si="3"/>
        <v>0</v>
      </c>
      <c r="AR138" s="143" t="s">
        <v>120</v>
      </c>
      <c r="AT138" s="143" t="s">
        <v>116</v>
      </c>
      <c r="AU138" s="143" t="s">
        <v>121</v>
      </c>
      <c r="AY138" s="13" t="s">
        <v>114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121</v>
      </c>
      <c r="BK138" s="144">
        <f t="shared" si="9"/>
        <v>0</v>
      </c>
      <c r="BL138" s="13" t="s">
        <v>120</v>
      </c>
      <c r="BM138" s="143" t="s">
        <v>159</v>
      </c>
    </row>
    <row r="139" spans="2:65" s="1" customFormat="1" ht="24.2" customHeight="1" x14ac:dyDescent="0.2">
      <c r="B139" s="132"/>
      <c r="C139" s="133" t="s">
        <v>160</v>
      </c>
      <c r="D139" s="133" t="s">
        <v>116</v>
      </c>
      <c r="E139" s="134" t="s">
        <v>161</v>
      </c>
      <c r="F139" s="135" t="s">
        <v>162</v>
      </c>
      <c r="G139" s="136" t="s">
        <v>150</v>
      </c>
      <c r="H139" s="137">
        <v>241.697</v>
      </c>
      <c r="I139" s="138"/>
      <c r="J139" s="138">
        <f t="shared" si="0"/>
        <v>0</v>
      </c>
      <c r="K139" s="139"/>
      <c r="L139" s="186" t="s">
        <v>172</v>
      </c>
      <c r="M139" s="140" t="s">
        <v>1</v>
      </c>
      <c r="N139" s="109" t="s">
        <v>39</v>
      </c>
      <c r="O139" s="141">
        <v>1.02</v>
      </c>
      <c r="P139" s="141">
        <f t="shared" si="1"/>
        <v>246.53094000000002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120</v>
      </c>
      <c r="AT139" s="143" t="s">
        <v>116</v>
      </c>
      <c r="AU139" s="143" t="s">
        <v>121</v>
      </c>
      <c r="AY139" s="13" t="s">
        <v>114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121</v>
      </c>
      <c r="BK139" s="144">
        <f t="shared" si="9"/>
        <v>0</v>
      </c>
      <c r="BL139" s="13" t="s">
        <v>120</v>
      </c>
      <c r="BM139" s="143" t="s">
        <v>163</v>
      </c>
    </row>
    <row r="140" spans="2:65" s="11" customFormat="1" ht="22.9" customHeight="1" x14ac:dyDescent="0.2">
      <c r="B140" s="121"/>
      <c r="D140" s="122" t="s">
        <v>72</v>
      </c>
      <c r="E140" s="130" t="s">
        <v>126</v>
      </c>
      <c r="F140" s="130" t="s">
        <v>164</v>
      </c>
      <c r="J140" s="131">
        <f>BK140</f>
        <v>0</v>
      </c>
      <c r="L140" s="121"/>
      <c r="M140" s="125"/>
      <c r="P140" s="126">
        <v>0</v>
      </c>
      <c r="R140" s="126">
        <v>0</v>
      </c>
      <c r="T140" s="127">
        <v>0</v>
      </c>
      <c r="AR140" s="122" t="s">
        <v>81</v>
      </c>
      <c r="AT140" s="128" t="s">
        <v>72</v>
      </c>
      <c r="AU140" s="128" t="s">
        <v>81</v>
      </c>
      <c r="AY140" s="122" t="s">
        <v>114</v>
      </c>
      <c r="BK140" s="129">
        <v>0</v>
      </c>
    </row>
    <row r="141" spans="2:65" s="11" customFormat="1" ht="22.9" customHeight="1" x14ac:dyDescent="0.2">
      <c r="B141" s="121"/>
      <c r="D141" s="122" t="s">
        <v>72</v>
      </c>
      <c r="E141" s="130" t="s">
        <v>165</v>
      </c>
      <c r="F141" s="130" t="s">
        <v>166</v>
      </c>
      <c r="J141" s="131">
        <f>BK141</f>
        <v>0</v>
      </c>
      <c r="L141" s="121"/>
      <c r="M141" s="125"/>
      <c r="P141" s="126">
        <f>P142</f>
        <v>225.27168799999998</v>
      </c>
      <c r="R141" s="126">
        <f>R142</f>
        <v>0</v>
      </c>
      <c r="T141" s="127">
        <f>T142</f>
        <v>0</v>
      </c>
      <c r="AR141" s="122" t="s">
        <v>81</v>
      </c>
      <c r="AT141" s="128" t="s">
        <v>72</v>
      </c>
      <c r="AU141" s="128" t="s">
        <v>81</v>
      </c>
      <c r="AY141" s="122" t="s">
        <v>114</v>
      </c>
      <c r="BK141" s="129">
        <f>BK142</f>
        <v>0</v>
      </c>
    </row>
    <row r="142" spans="2:65" s="1" customFormat="1" ht="24.2" customHeight="1" x14ac:dyDescent="0.2">
      <c r="B142" s="132"/>
      <c r="C142" s="133" t="s">
        <v>167</v>
      </c>
      <c r="D142" s="133" t="s">
        <v>116</v>
      </c>
      <c r="E142" s="134" t="s">
        <v>168</v>
      </c>
      <c r="F142" s="135" t="s">
        <v>169</v>
      </c>
      <c r="G142" s="136" t="s">
        <v>136</v>
      </c>
      <c r="H142" s="137">
        <v>183.446</v>
      </c>
      <c r="I142" s="138"/>
      <c r="J142" s="138">
        <f>ROUND(I142*H142,2)</f>
        <v>0</v>
      </c>
      <c r="K142" s="139"/>
      <c r="L142" s="25"/>
      <c r="M142" s="145" t="s">
        <v>1</v>
      </c>
      <c r="N142" s="146" t="s">
        <v>39</v>
      </c>
      <c r="O142" s="147">
        <v>1.228</v>
      </c>
      <c r="P142" s="147">
        <f>O142*H142</f>
        <v>225.27168799999998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AR142" s="143" t="s">
        <v>120</v>
      </c>
      <c r="AT142" s="143" t="s">
        <v>116</v>
      </c>
      <c r="AU142" s="143" t="s">
        <v>121</v>
      </c>
      <c r="AY142" s="13" t="s">
        <v>114</v>
      </c>
      <c r="BE142" s="144">
        <f>IF(N142="základná",J142,0)</f>
        <v>0</v>
      </c>
      <c r="BF142" s="144">
        <f>IF(N142="znížená",J142,0)</f>
        <v>0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13" t="s">
        <v>121</v>
      </c>
      <c r="BK142" s="144">
        <f>ROUND(I142*H142,2)</f>
        <v>0</v>
      </c>
      <c r="BL142" s="13" t="s">
        <v>120</v>
      </c>
      <c r="BM142" s="143" t="s">
        <v>170</v>
      </c>
    </row>
    <row r="143" spans="2:65" s="1" customFormat="1" ht="6.95" customHeight="1" x14ac:dyDescent="0.2"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25"/>
    </row>
  </sheetData>
  <autoFilter ref="C124:K142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SO510 - Oporné múry - Neb...</vt:lpstr>
      <vt:lpstr>'Rekapitulácia stavby'!Názvy_tisku</vt:lpstr>
      <vt:lpstr>'SO510 - Oporné múry - Neb...'!Názvy_tisku</vt:lpstr>
      <vt:lpstr>'Rekapitulácia stavby'!Oblast_tisku</vt:lpstr>
      <vt:lpstr>'SO510 - Oporné múry - Neb...'!Oblast_tisku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Ivo2014</dc:creator>
  <cp:lastModifiedBy>buro@the-buro.cz</cp:lastModifiedBy>
  <dcterms:created xsi:type="dcterms:W3CDTF">2023-12-13T13:07:32Z</dcterms:created>
  <dcterms:modified xsi:type="dcterms:W3CDTF">2025-03-10T13:27:31Z</dcterms:modified>
</cp:coreProperties>
</file>